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Действующие цены на квартиры\2023 Прайсы\Апрель\"/>
    </mc:Choice>
  </mc:AlternateContent>
  <xr:revisionPtr revIDLastSave="0" documentId="13_ncr:1_{A87A65B4-192F-49D1-A39E-DAAE72BE9893}" xr6:coauthVersionLast="37" xr6:coauthVersionMax="37" xr10:uidLastSave="{00000000-0000-0000-0000-000000000000}"/>
  <bookViews>
    <workbookView xWindow="0" yWindow="0" windowWidth="20490" windowHeight="7545" tabRatio="781" activeTab="2" xr2:uid="{00000000-000D-0000-FFFF-FFFF00000000}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Лайф'!$A$2:$K$3</definedName>
  </definedNames>
  <calcPr calcId="179021"/>
</workbook>
</file>

<file path=xl/calcChain.xml><?xml version="1.0" encoding="utf-8"?>
<calcChain xmlns="http://schemas.openxmlformats.org/spreadsheetml/2006/main">
  <c r="C5" i="32" l="1"/>
  <c r="J9" i="36" l="1"/>
  <c r="H9" i="36"/>
  <c r="F9" i="36"/>
  <c r="D9" i="36"/>
  <c r="J7" i="36"/>
  <c r="H7" i="36"/>
  <c r="F7" i="36"/>
  <c r="D7" i="36"/>
  <c r="J5" i="36"/>
  <c r="H5" i="36"/>
  <c r="F5" i="36"/>
  <c r="D5" i="36"/>
  <c r="I15" i="35" l="1"/>
  <c r="G15" i="35"/>
  <c r="E15" i="35"/>
  <c r="C15" i="35"/>
  <c r="I11" i="35"/>
  <c r="G11" i="35"/>
  <c r="E11" i="35"/>
  <c r="C11" i="35"/>
  <c r="I8" i="35"/>
  <c r="I7" i="35"/>
  <c r="G8" i="35"/>
  <c r="G7" i="35"/>
  <c r="E8" i="35"/>
  <c r="E7" i="35"/>
  <c r="C8" i="35"/>
  <c r="C7" i="35"/>
  <c r="I16" i="35"/>
  <c r="G16" i="35"/>
  <c r="E16" i="35"/>
  <c r="C16" i="35"/>
  <c r="I12" i="35"/>
  <c r="G12" i="35"/>
  <c r="E12" i="35"/>
  <c r="C12" i="35"/>
  <c r="I14" i="35"/>
  <c r="G14" i="35"/>
  <c r="E14" i="35"/>
  <c r="C14" i="35"/>
  <c r="I10" i="35"/>
  <c r="G10" i="35"/>
  <c r="E10" i="35"/>
  <c r="C10" i="35"/>
  <c r="I6" i="35"/>
  <c r="G6" i="35"/>
  <c r="E6" i="35"/>
  <c r="C6" i="35"/>
  <c r="I19" i="36"/>
  <c r="G19" i="36"/>
  <c r="E19" i="36"/>
  <c r="C19" i="36"/>
  <c r="J14" i="35" l="1"/>
  <c r="J15" i="35"/>
  <c r="H15" i="35"/>
  <c r="F15" i="35"/>
  <c r="D15" i="35"/>
  <c r="J11" i="43" l="1"/>
  <c r="I5" i="41" l="1"/>
  <c r="I6" i="41"/>
  <c r="I7" i="41"/>
  <c r="I8" i="41"/>
  <c r="I9" i="41"/>
  <c r="I10" i="41"/>
  <c r="I11" i="41"/>
  <c r="I12" i="41"/>
  <c r="I13" i="41"/>
  <c r="I4" i="41"/>
  <c r="I3" i="41"/>
  <c r="F14" i="35" l="1"/>
  <c r="D14" i="35"/>
  <c r="H14" i="35"/>
  <c r="J4" i="39" l="1"/>
  <c r="D3" i="36" l="1"/>
  <c r="J21" i="36" l="1"/>
  <c r="F21" i="36"/>
  <c r="J19" i="36"/>
  <c r="J20" i="36"/>
  <c r="J18" i="36"/>
  <c r="J16" i="35" l="1"/>
  <c r="H16" i="35"/>
  <c r="F16" i="35"/>
  <c r="D16" i="35"/>
  <c r="J3" i="43" l="1"/>
  <c r="J4" i="43"/>
  <c r="J5" i="43"/>
  <c r="J6" i="43"/>
  <c r="J7" i="43"/>
  <c r="J8" i="43"/>
  <c r="J9" i="43"/>
  <c r="J10" i="43"/>
  <c r="H19" i="36" l="1"/>
  <c r="H20" i="36"/>
  <c r="H21" i="36"/>
  <c r="H18" i="36"/>
  <c r="F19" i="36"/>
  <c r="F20" i="36"/>
  <c r="F18" i="36"/>
  <c r="D19" i="36"/>
  <c r="D20" i="36"/>
  <c r="D21" i="36"/>
  <c r="D18" i="36"/>
  <c r="F36" i="32" l="1"/>
  <c r="D36" i="32"/>
  <c r="F35" i="32"/>
  <c r="D35" i="32"/>
  <c r="F34" i="32"/>
  <c r="D34" i="32"/>
  <c r="F33" i="32"/>
  <c r="D33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D25" i="32"/>
  <c r="F24" i="32"/>
  <c r="D24" i="32"/>
  <c r="D23" i="32"/>
  <c r="F22" i="32"/>
  <c r="D22" i="32"/>
  <c r="F21" i="32"/>
  <c r="D21" i="32"/>
  <c r="F20" i="32"/>
  <c r="D20" i="32"/>
  <c r="D19" i="32"/>
  <c r="F18" i="32"/>
  <c r="D18" i="32"/>
  <c r="F17" i="32"/>
  <c r="D17" i="32"/>
  <c r="F16" i="32"/>
  <c r="D16" i="32"/>
  <c r="D15" i="32"/>
  <c r="F14" i="32"/>
  <c r="D14" i="32"/>
  <c r="F13" i="32"/>
  <c r="D13" i="32"/>
  <c r="F12" i="32"/>
  <c r="D12" i="32"/>
  <c r="D11" i="32"/>
  <c r="F10" i="32"/>
  <c r="D10" i="32"/>
  <c r="F9" i="32"/>
  <c r="D9" i="32"/>
  <c r="F8" i="32"/>
  <c r="D8" i="32"/>
  <c r="F7" i="32"/>
  <c r="D7" i="32"/>
  <c r="F6" i="32"/>
  <c r="D6" i="32"/>
  <c r="D5" i="32"/>
  <c r="D12" i="36" l="1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42" i="32" l="1"/>
  <c r="D39" i="32"/>
  <c r="F43" i="32" l="1"/>
  <c r="D43" i="32"/>
  <c r="F41" i="32"/>
  <c r="D41" i="32"/>
  <c r="F40" i="32"/>
  <c r="D40" i="32"/>
  <c r="J10" i="35" l="1"/>
  <c r="J11" i="35"/>
  <c r="J12" i="35"/>
  <c r="J9" i="35"/>
  <c r="H12" i="35" l="1"/>
  <c r="F12" i="35"/>
  <c r="D12" i="35"/>
  <c r="H9" i="35"/>
  <c r="F9" i="35"/>
  <c r="D9" i="35"/>
  <c r="D3" i="35" l="1"/>
  <c r="D4" i="35"/>
  <c r="F4" i="35"/>
  <c r="H4" i="35"/>
  <c r="J4" i="35"/>
  <c r="D6" i="35"/>
  <c r="F6" i="35"/>
  <c r="H6" i="35"/>
  <c r="J6" i="35"/>
  <c r="D7" i="35"/>
  <c r="F7" i="35"/>
  <c r="H7" i="35"/>
  <c r="J7" i="35"/>
  <c r="D8" i="35"/>
  <c r="F8" i="35"/>
  <c r="H8" i="35"/>
  <c r="J8" i="35"/>
  <c r="H10" i="35"/>
  <c r="H11" i="35"/>
  <c r="F10" i="35" l="1"/>
  <c r="F11" i="35"/>
  <c r="D11" i="35"/>
  <c r="D10" i="35"/>
</calcChain>
</file>

<file path=xl/sharedStrings.xml><?xml version="1.0" encoding="utf-8"?>
<sst xmlns="http://schemas.openxmlformats.org/spreadsheetml/2006/main" count="290" uniqueCount="103">
  <si>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</si>
  <si>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</si>
  <si>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</si>
  <si>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</si>
  <si>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</si>
  <si>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</si>
  <si>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</si>
  <si>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</si>
  <si>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</si>
  <si>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</si>
  <si>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</si>
  <si>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</si>
  <si>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</si>
  <si>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</si>
  <si>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 3 секция 2к</t>
  </si>
  <si>
    <t>ул. Новочеркасская, 53 (дом 19) 1к</t>
  </si>
  <si>
    <t>ул. Левитана, д.4, 2к,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</si>
  <si>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</si>
  <si>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</si>
  <si>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</si>
  <si>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</si>
  <si>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</si>
  <si>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</si>
  <si>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</si>
  <si>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</si>
  <si>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</si>
  <si>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</si>
  <si>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</si>
  <si>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</si>
  <si>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</si>
  <si>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</si>
  <si>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</si>
  <si>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</si>
  <si>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</si>
  <si>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</si>
  <si>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</si>
  <si>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</si>
  <si>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</si>
  <si>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</si>
  <si>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</si>
  <si>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</si>
  <si>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</si>
  <si>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</si>
  <si>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</si>
  <si>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</si>
  <si>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</si>
  <si>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</si>
  <si>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</si>
  <si>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</si>
  <si>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</si>
  <si>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</si>
  <si>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</si>
  <si>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</si>
  <si>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</si>
  <si>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</si>
  <si>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</si>
  <si>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</si>
  <si>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</si>
  <si>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</si>
  <si>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</si>
  <si>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</si>
  <si>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</si>
  <si>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</si>
  <si>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</si>
  <si>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</si>
  <si>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</si>
  <si>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</si>
  <si>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</si>
  <si>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</si>
  <si>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</si>
  <si>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</si>
  <si>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</si>
  <si>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</si>
  <si>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</si>
  <si>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</si>
  <si>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</si>
  <si>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</si>
  <si>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</si>
  <si>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</si>
  <si>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</si>
  <si>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</si>
  <si>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</si>
  <si>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</si>
  <si>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</si>
  <si>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</si>
  <si>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</si>
  <si>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</si>
  <si>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</si>
  <si>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</si>
  <si>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</si>
  <si>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1 квартира, выходят на сделку</t>
  </si>
  <si>
    <t>ул. Новочеркасская, д. 53</t>
  </si>
  <si>
    <t>Цена кв.м. 7-17 этаж</t>
  </si>
  <si>
    <t>Цена кв.м. 18 этаж</t>
  </si>
  <si>
    <t>ул. Левитана, д.2, 2к, 3 секция</t>
  </si>
  <si>
    <t>кв. 652, 16 ВЛ</t>
  </si>
  <si>
    <t>1к квартира</t>
  </si>
  <si>
    <t xml:space="preserve">с ремонтом </t>
  </si>
  <si>
    <t>Ценообразование Акционных квартир с 01.04.2023г., БЕЗ РЕМОНТА Комиссия АН 2 %, скидка 1 000 руб. с кв.м. за Наличные</t>
  </si>
  <si>
    <t>Ценообразование с  01.04.2023г., оплата для АН 2%, скидка 1 000 руб. с кв.м. за Наличные</t>
  </si>
  <si>
    <t>Ценообразование с 01.04.2023г.,  оплата для АН 2%, скидка 1 000 руб. с кв.м. за Наличные</t>
  </si>
  <si>
    <t>Ценообразование ЖК Медовый с 01.04.2023г.</t>
  </si>
  <si>
    <t>С 01.04.2023г. % вознаграждения за продажу данных квартир  для менеджеров прямых продаж - 0,7%, для менеджеров АН - 0,3%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</si>
</sst>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9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0" borderId="4" xfId="0" applyFont="1" applyBorder="1"/>
    <xf numFmtId="3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2" xfId="0" applyFont="1" applyBorder="1"/>
    <xf numFmtId="3" fontId="19" fillId="0" borderId="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3" fontId="19" fillId="3" borderId="1" xfId="0" applyNumberFormat="1" applyFont="1" applyFill="1" applyBorder="1" applyAlignment="1">
      <alignment horizontal="center"/>
    </xf>
    <xf numFmtId="3" fontId="19" fillId="3" borderId="3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0" fontId="18" fillId="2" borderId="4" xfId="0" applyFont="1" applyFill="1" applyBorder="1"/>
    <xf numFmtId="0" fontId="18" fillId="2" borderId="3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0" borderId="0" xfId="0" applyFont="1" applyAlignment="1">
      <alignment horizontal="center"/>
    </xf>
    <xf numFmtId="0" fontId="19" fillId="0" borderId="23" xfId="0" applyFont="1" applyBorder="1"/>
    <xf numFmtId="3" fontId="19" fillId="3" borderId="18" xfId="0" applyNumberFormat="1" applyFont="1" applyFill="1" applyBorder="1" applyAlignment="1">
      <alignment horizontal="center"/>
    </xf>
    <xf numFmtId="3" fontId="19" fillId="3" borderId="24" xfId="0" applyNumberFormat="1" applyFont="1" applyFill="1" applyBorder="1" applyAlignment="1">
      <alignment horizontal="center"/>
    </xf>
    <xf numFmtId="0" fontId="19" fillId="0" borderId="25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wrapText="1"/>
    </xf>
    <xf numFmtId="2" fontId="19" fillId="0" borderId="18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2" borderId="6" xfId="0" applyFont="1" applyFill="1" applyBorder="1"/>
    <xf numFmtId="0" fontId="18" fillId="2" borderId="5" xfId="0" applyFont="1" applyFill="1" applyBorder="1" applyAlignment="1">
      <alignment horizontal="center"/>
    </xf>
    <xf numFmtId="3" fontId="0" fillId="0" borderId="0" xfId="0" applyNumberFormat="1"/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/>
    </xf>
    <xf numFmtId="3" fontId="19" fillId="0" borderId="24" xfId="0" applyNumberFormat="1" applyFont="1" applyBorder="1" applyAlignment="1">
      <alignment horizontal="center"/>
    </xf>
    <xf numFmtId="3" fontId="19" fillId="2" borderId="2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2" borderId="7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8" fillId="0" borderId="0" xfId="16"/>
    <xf numFmtId="0" fontId="8" fillId="0" borderId="0" xfId="16" applyAlignment="1">
      <alignment horizontal="center"/>
    </xf>
    <xf numFmtId="0" fontId="7" fillId="0" borderId="0" xfId="18"/>
    <xf numFmtId="0" fontId="24" fillId="0" borderId="2" xfId="17" applyFont="1" applyBorder="1" applyAlignment="1">
      <alignment horizontal="center" vertical="center" wrapText="1"/>
    </xf>
    <xf numFmtId="2" fontId="23" fillId="0" borderId="28" xfId="17" applyNumberFormat="1" applyBorder="1" applyAlignment="1">
      <alignment horizontal="center"/>
    </xf>
    <xf numFmtId="0" fontId="7" fillId="0" borderId="0" xfId="18" applyAlignment="1">
      <alignment horizontal="center"/>
    </xf>
    <xf numFmtId="0" fontId="23" fillId="0" borderId="2" xfId="17" applyBorder="1" applyAlignment="1">
      <alignment horizontal="center"/>
    </xf>
    <xf numFmtId="0" fontId="22" fillId="5" borderId="1" xfId="16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8" fillId="0" borderId="1" xfId="19" applyFont="1" applyBorder="1"/>
    <xf numFmtId="0" fontId="18" fillId="0" borderId="1" xfId="19" applyFont="1" applyBorder="1" applyAlignment="1">
      <alignment horizontal="center"/>
    </xf>
    <xf numFmtId="3" fontId="18" fillId="0" borderId="1" xfId="19" applyNumberFormat="1" applyFont="1" applyBorder="1" applyAlignment="1">
      <alignment horizontal="center"/>
    </xf>
    <xf numFmtId="0" fontId="26" fillId="0" borderId="1" xfId="16" applyFont="1" applyBorder="1" applyAlignment="1">
      <alignment horizontal="center" vertical="center"/>
    </xf>
    <xf numFmtId="14" fontId="18" fillId="0" borderId="1" xfId="19" applyNumberFormat="1" applyFont="1" applyBorder="1" applyAlignment="1">
      <alignment horizontal="center"/>
    </xf>
    <xf numFmtId="0" fontId="27" fillId="5" borderId="1" xfId="16" applyFont="1" applyFill="1" applyBorder="1" applyAlignment="1">
      <alignment horizontal="center" vertical="center" wrapText="1"/>
    </xf>
    <xf numFmtId="0" fontId="5" fillId="0" borderId="0" xfId="16" applyFont="1"/>
    <xf numFmtId="0" fontId="20" fillId="2" borderId="0" xfId="0" applyFont="1" applyFill="1"/>
    <xf numFmtId="0" fontId="24" fillId="0" borderId="2" xfId="17" applyFont="1" applyBorder="1" applyAlignment="1">
      <alignment horizontal="center" vertical="center"/>
    </xf>
    <xf numFmtId="0" fontId="24" fillId="0" borderId="1" xfId="17" applyFont="1" applyBorder="1" applyAlignment="1">
      <alignment horizontal="center" vertical="center"/>
    </xf>
    <xf numFmtId="0" fontId="23" fillId="4" borderId="27" xfId="17" applyFill="1" applyBorder="1"/>
    <xf numFmtId="3" fontId="7" fillId="0" borderId="1" xfId="18" applyNumberFormat="1" applyBorder="1" applyAlignment="1">
      <alignment horizontal="center"/>
    </xf>
    <xf numFmtId="0" fontId="28" fillId="2" borderId="0" xfId="0" applyFont="1" applyFill="1"/>
    <xf numFmtId="0" fontId="18" fillId="0" borderId="0" xfId="0" applyFont="1"/>
    <xf numFmtId="2" fontId="19" fillId="0" borderId="30" xfId="0" applyNumberFormat="1" applyFont="1" applyBorder="1" applyAlignment="1">
      <alignment horizontal="center" wrapText="1"/>
    </xf>
    <xf numFmtId="2" fontId="19" fillId="0" borderId="7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3" fontId="19" fillId="3" borderId="7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2" fontId="19" fillId="2" borderId="14" xfId="0" applyNumberFormat="1" applyFont="1" applyFill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3" borderId="14" xfId="0" applyNumberFormat="1" applyFont="1" applyFill="1" applyBorder="1" applyAlignment="1">
      <alignment horizontal="center"/>
    </xf>
    <xf numFmtId="0" fontId="18" fillId="2" borderId="31" xfId="0" applyFont="1" applyFill="1" applyBorder="1"/>
    <xf numFmtId="0" fontId="18" fillId="2" borderId="29" xfId="0" applyFont="1" applyFill="1" applyBorder="1" applyAlignment="1">
      <alignment horizontal="center"/>
    </xf>
    <xf numFmtId="3" fontId="18" fillId="0" borderId="33" xfId="0" applyNumberFormat="1" applyFont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3" fontId="18" fillId="2" borderId="33" xfId="0" applyNumberFormat="1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3" borderId="1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4" fillId="0" borderId="1" xfId="20" applyBorder="1" applyAlignment="1">
      <alignment horizontal="center"/>
    </xf>
    <xf numFmtId="0" fontId="4" fillId="0" borderId="1" xfId="20" applyBorder="1"/>
    <xf numFmtId="3" fontId="4" fillId="0" borderId="1" xfId="20" applyNumberFormat="1" applyBorder="1" applyAlignment="1">
      <alignment horizontal="center" vertical="center"/>
    </xf>
    <xf numFmtId="4" fontId="4" fillId="0" borderId="1" xfId="20" applyNumberFormat="1" applyBorder="1" applyAlignment="1">
      <alignment horizontal="center" vertical="center"/>
    </xf>
    <xf numFmtId="14" fontId="4" fillId="0" borderId="1" xfId="20" applyNumberFormat="1" applyBorder="1" applyAlignment="1">
      <alignment horizontal="center"/>
    </xf>
    <xf numFmtId="0" fontId="4" fillId="0" borderId="0" xfId="20"/>
    <xf numFmtId="0" fontId="4" fillId="0" borderId="0" xfId="20" applyAlignment="1">
      <alignment horizontal="center"/>
    </xf>
    <xf numFmtId="0" fontId="0" fillId="0" borderId="0" xfId="0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2" fontId="4" fillId="0" borderId="1" xfId="20" applyNumberFormat="1" applyBorder="1" applyAlignment="1">
      <alignment horizontal="center"/>
    </xf>
    <xf numFmtId="0" fontId="19" fillId="0" borderId="26" xfId="0" applyFont="1" applyBorder="1" applyAlignment="1">
      <alignment horizontal="center"/>
    </xf>
    <xf numFmtId="2" fontId="19" fillId="0" borderId="34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3" borderId="34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19" fillId="6" borderId="3" xfId="0" applyNumberFormat="1" applyFont="1" applyFill="1" applyBorder="1" applyAlignment="1">
      <alignment horizontal="center"/>
    </xf>
    <xf numFmtId="3" fontId="19" fillId="6" borderId="3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2" fontId="19" fillId="2" borderId="18" xfId="0" applyNumberFormat="1" applyFont="1" applyFill="1" applyBorder="1" applyAlignment="1">
      <alignment horizontal="center"/>
    </xf>
    <xf numFmtId="3" fontId="19" fillId="2" borderId="3" xfId="0" applyNumberFormat="1" applyFont="1" applyFill="1" applyBorder="1" applyAlignment="1">
      <alignment horizontal="center"/>
    </xf>
    <xf numFmtId="3" fontId="19" fillId="2" borderId="18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31" xfId="0" applyFont="1" applyFill="1" applyBorder="1" applyAlignment="1">
      <alignment horizontal="center"/>
    </xf>
    <xf numFmtId="2" fontId="19" fillId="6" borderId="29" xfId="0" applyNumberFormat="1" applyFont="1" applyFill="1" applyBorder="1" applyAlignment="1">
      <alignment horizontal="center"/>
    </xf>
    <xf numFmtId="3" fontId="19" fillId="6" borderId="29" xfId="0" applyNumberFormat="1" applyFont="1" applyFill="1" applyBorder="1" applyAlignment="1">
      <alignment horizontal="center"/>
    </xf>
    <xf numFmtId="0" fontId="19" fillId="6" borderId="32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3" fillId="0" borderId="1" xfId="17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17" fillId="0" borderId="1" xfId="18" applyFont="1" applyBorder="1" applyAlignment="1">
      <alignment horizontal="center"/>
    </xf>
    <xf numFmtId="0" fontId="7" fillId="7" borderId="1" xfId="18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18" applyNumberFormat="1"/>
    <xf numFmtId="0" fontId="29" fillId="0" borderId="4" xfId="0" applyFont="1" applyBorder="1"/>
    <xf numFmtId="2" fontId="29" fillId="0" borderId="1" xfId="0" applyNumberFormat="1" applyFont="1" applyBorder="1" applyAlignment="1">
      <alignment horizontal="center" wrapText="1"/>
    </xf>
    <xf numFmtId="0" fontId="29" fillId="0" borderId="0" xfId="0" applyFont="1"/>
    <xf numFmtId="0" fontId="29" fillId="0" borderId="5" xfId="0" applyFont="1" applyBorder="1" applyAlignment="1">
      <alignment horizontal="center"/>
    </xf>
    <xf numFmtId="3" fontId="29" fillId="2" borderId="1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3" fontId="29" fillId="0" borderId="2" xfId="0" applyNumberFormat="1" applyFont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19" fillId="0" borderId="6" xfId="0" applyFont="1" applyBorder="1"/>
    <xf numFmtId="2" fontId="19" fillId="0" borderId="7" xfId="0" applyNumberFormat="1" applyFont="1" applyBorder="1" applyAlignment="1">
      <alignment horizontal="center" wrapText="1"/>
    </xf>
    <xf numFmtId="3" fontId="19" fillId="0" borderId="41" xfId="0" applyNumberFormat="1" applyFont="1" applyBorder="1" applyAlignment="1">
      <alignment horizontal="center"/>
    </xf>
    <xf numFmtId="0" fontId="29" fillId="2" borderId="12" xfId="0" applyFont="1" applyFill="1" applyBorder="1"/>
    <xf numFmtId="2" fontId="29" fillId="2" borderId="3" xfId="0" applyNumberFormat="1" applyFont="1" applyFill="1" applyBorder="1" applyAlignment="1">
      <alignment horizontal="center" wrapText="1"/>
    </xf>
    <xf numFmtId="0" fontId="19" fillId="2" borderId="12" xfId="0" applyFont="1" applyFill="1" applyBorder="1"/>
    <xf numFmtId="2" fontId="19" fillId="2" borderId="3" xfId="0" applyNumberFormat="1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/>
    </xf>
    <xf numFmtId="0" fontId="0" fillId="0" borderId="42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3" fontId="19" fillId="0" borderId="1" xfId="18" applyNumberFormat="1" applyFont="1" applyBorder="1" applyAlignment="1">
      <alignment horizontal="center"/>
    </xf>
    <xf numFmtId="0" fontId="18" fillId="2" borderId="1" xfId="0" applyFont="1" applyFill="1" applyBorder="1"/>
    <xf numFmtId="0" fontId="18" fillId="2" borderId="7" xfId="0" applyFont="1" applyFill="1" applyBorder="1"/>
    <xf numFmtId="0" fontId="30" fillId="0" borderId="1" xfId="0" applyFont="1" applyBorder="1" applyAlignment="1">
      <alignment horizontal="center"/>
    </xf>
    <xf numFmtId="0" fontId="30" fillId="0" borderId="1" xfId="19" applyFont="1" applyBorder="1"/>
    <xf numFmtId="0" fontId="30" fillId="0" borderId="1" xfId="19" applyFont="1" applyBorder="1" applyAlignment="1">
      <alignment horizontal="center"/>
    </xf>
    <xf numFmtId="3" fontId="30" fillId="0" borderId="1" xfId="19" applyNumberFormat="1" applyFont="1" applyBorder="1" applyAlignment="1">
      <alignment horizontal="center"/>
    </xf>
    <xf numFmtId="0" fontId="31" fillId="0" borderId="1" xfId="16" applyFont="1" applyBorder="1" applyAlignment="1">
      <alignment horizontal="center" vertical="center"/>
    </xf>
    <xf numFmtId="14" fontId="30" fillId="0" borderId="1" xfId="19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3" borderId="21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" xfId="18" applyFont="1" applyBorder="1" applyAlignment="1">
      <alignment horizontal="center"/>
    </xf>
    <xf numFmtId="3" fontId="32" fillId="3" borderId="1" xfId="0" applyNumberFormat="1" applyFont="1" applyFill="1" applyBorder="1" applyAlignment="1">
      <alignment horizontal="center"/>
    </xf>
    <xf numFmtId="3" fontId="32" fillId="3" borderId="2" xfId="0" applyNumberFormat="1" applyFont="1" applyFill="1" applyBorder="1" applyAlignment="1">
      <alignment horizontal="center"/>
    </xf>
    <xf numFmtId="0" fontId="30" fillId="2" borderId="15" xfId="0" applyFont="1" applyFill="1" applyBorder="1"/>
    <xf numFmtId="0" fontId="30" fillId="0" borderId="16" xfId="0" applyFont="1" applyBorder="1" applyAlignment="1">
      <alignment horizontal="center"/>
    </xf>
    <xf numFmtId="3" fontId="30" fillId="0" borderId="21" xfId="0" applyNumberFormat="1" applyFont="1" applyBorder="1" applyAlignment="1">
      <alignment horizontal="center"/>
    </xf>
    <xf numFmtId="3" fontId="30" fillId="3" borderId="2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9" fillId="0" borderId="18" xfId="0" applyNumberFormat="1" applyFont="1" applyFill="1" applyBorder="1" applyAlignment="1">
      <alignment horizontal="center"/>
    </xf>
    <xf numFmtId="0" fontId="23" fillId="0" borderId="2" xfId="17" applyBorder="1"/>
    <xf numFmtId="0" fontId="23" fillId="0" borderId="27" xfId="17" applyBorder="1"/>
    <xf numFmtId="0" fontId="24" fillId="0" borderId="1" xfId="17" applyFont="1" applyBorder="1" applyAlignment="1">
      <alignment vertical="center" wrapText="1"/>
    </xf>
    <xf numFmtId="0" fontId="25" fillId="4" borderId="1" xfId="17" applyFont="1" applyFill="1" applyBorder="1"/>
  </cellXfs>
  <cellStyles count="40">
    <cellStyle name="Обычный" xfId="0" builtinId="0"/>
    <cellStyle name="Обычный 10" xfId="20" xr:uid="{00000000-0005-0000-0000-000001000000}"/>
    <cellStyle name="Обычный 10 2" xfId="39" xr:uid="{00000000-0005-0000-0000-000002000000}"/>
    <cellStyle name="Обычный 2" xfId="1" xr:uid="{00000000-0005-0000-0000-000003000000}"/>
    <cellStyle name="Обычный 2 2" xfId="2" xr:uid="{00000000-0005-0000-0000-000004000000}"/>
    <cellStyle name="Обычный 2 2 2" xfId="5" xr:uid="{00000000-0005-0000-0000-000005000000}"/>
    <cellStyle name="Обычный 2 2 2 2" xfId="11" xr:uid="{00000000-0005-0000-0000-000006000000}"/>
    <cellStyle name="Обычный 2 2 2 2 2" xfId="31" xr:uid="{00000000-0005-0000-0000-000007000000}"/>
    <cellStyle name="Обычный 2 2 2 3" xfId="25" xr:uid="{00000000-0005-0000-0000-000008000000}"/>
    <cellStyle name="Обычный 2 2 3" xfId="8" xr:uid="{00000000-0005-0000-0000-000009000000}"/>
    <cellStyle name="Обычный 2 2 3 2" xfId="28" xr:uid="{00000000-0005-0000-0000-00000A000000}"/>
    <cellStyle name="Обычный 2 2 4" xfId="22" xr:uid="{00000000-0005-0000-0000-00000B000000}"/>
    <cellStyle name="Обычный 2 3" xfId="4" xr:uid="{00000000-0005-0000-0000-00000C000000}"/>
    <cellStyle name="Обычный 2 3 2" xfId="10" xr:uid="{00000000-0005-0000-0000-00000D000000}"/>
    <cellStyle name="Обычный 2 3 2 2" xfId="30" xr:uid="{00000000-0005-0000-0000-00000E000000}"/>
    <cellStyle name="Обычный 2 3 3" xfId="24" xr:uid="{00000000-0005-0000-0000-00000F000000}"/>
    <cellStyle name="Обычный 2 4" xfId="7" xr:uid="{00000000-0005-0000-0000-000010000000}"/>
    <cellStyle name="Обычный 2 4 2" xfId="27" xr:uid="{00000000-0005-0000-0000-000011000000}"/>
    <cellStyle name="Обычный 2 5" xfId="21" xr:uid="{00000000-0005-0000-0000-000012000000}"/>
    <cellStyle name="Обычный 3" xfId="3" xr:uid="{00000000-0005-0000-0000-000013000000}"/>
    <cellStyle name="Обычный 3 2" xfId="6" xr:uid="{00000000-0005-0000-0000-000014000000}"/>
    <cellStyle name="Обычный 3 2 2" xfId="12" xr:uid="{00000000-0005-0000-0000-000015000000}"/>
    <cellStyle name="Обычный 3 2 2 2" xfId="32" xr:uid="{00000000-0005-0000-0000-000016000000}"/>
    <cellStyle name="Обычный 3 2 3" xfId="26" xr:uid="{00000000-0005-0000-0000-000017000000}"/>
    <cellStyle name="Обычный 3 3" xfId="9" xr:uid="{00000000-0005-0000-0000-000018000000}"/>
    <cellStyle name="Обычный 3 3 2" xfId="29" xr:uid="{00000000-0005-0000-0000-000019000000}"/>
    <cellStyle name="Обычный 3 4" xfId="23" xr:uid="{00000000-0005-0000-0000-00001A000000}"/>
    <cellStyle name="Обычный 4" xfId="13" xr:uid="{00000000-0005-0000-0000-00001B000000}"/>
    <cellStyle name="Обычный 4 2" xfId="33" xr:uid="{00000000-0005-0000-0000-00001C000000}"/>
    <cellStyle name="Обычный 5" xfId="14" xr:uid="{00000000-0005-0000-0000-00001D000000}"/>
    <cellStyle name="Обычный 5 2" xfId="34" xr:uid="{00000000-0005-0000-0000-00001E000000}"/>
    <cellStyle name="Обычный 6" xfId="15" xr:uid="{00000000-0005-0000-0000-00001F000000}"/>
    <cellStyle name="Обычный 6 2" xfId="35" xr:uid="{00000000-0005-0000-0000-000020000000}"/>
    <cellStyle name="Обычный 7" xfId="16" xr:uid="{00000000-0005-0000-0000-000021000000}"/>
    <cellStyle name="Обычный 7 2" xfId="36" xr:uid="{00000000-0005-0000-0000-000022000000}"/>
    <cellStyle name="Обычный 8" xfId="18" xr:uid="{00000000-0005-0000-0000-000023000000}"/>
    <cellStyle name="Обычный 8 2" xfId="37" xr:uid="{00000000-0005-0000-0000-000024000000}"/>
    <cellStyle name="Обычный 9" xfId="19" xr:uid="{00000000-0005-0000-0000-000025000000}"/>
    <cellStyle name="Обычный 9 2" xfId="38" xr:uid="{00000000-0005-0000-0000-000026000000}"/>
    <cellStyle name="Обычный_Лист1" xfId="17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3"/>
  <sheetViews>
    <sheetView zoomScale="90" zoomScaleNormal="90" workbookViewId="0">
      <selection activeCell="I24" sqref="I24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5" max="15" width="12.85546875" customWidth="1"/>
    <col min="16" max="16" width="15.85546875" customWidth="1"/>
    <col min="17" max="17" width="26" customWidth="1"/>
  </cols>
  <sheetData>
    <row r="1" spans="1:16" s="65" customFormat="1" ht="18.75" x14ac:dyDescent="0.3">
      <c r="A1" s="14" t="s">
        <v>98</v>
      </c>
      <c r="J1" s="66"/>
    </row>
    <row r="2" spans="1:16" s="65" customFormat="1" ht="75" x14ac:dyDescent="0.25">
      <c r="A2" s="72" t="s">
        <v>31</v>
      </c>
      <c r="B2" s="72" t="s">
        <v>22</v>
      </c>
      <c r="C2" s="72" t="s">
        <v>23</v>
      </c>
      <c r="D2" s="72" t="s">
        <v>24</v>
      </c>
      <c r="E2" s="72" t="s">
        <v>25</v>
      </c>
      <c r="F2" s="72" t="s">
        <v>26</v>
      </c>
      <c r="G2" s="72" t="s">
        <v>39</v>
      </c>
      <c r="H2" s="72" t="s">
        <v>42</v>
      </c>
      <c r="I2" s="79" t="s">
        <v>43</v>
      </c>
      <c r="J2" s="72" t="s">
        <v>32</v>
      </c>
      <c r="K2" s="72" t="s">
        <v>33</v>
      </c>
      <c r="L2" s="73" t="s">
        <v>6</v>
      </c>
    </row>
    <row r="3" spans="1:16" s="87" customFormat="1" x14ac:dyDescent="0.25">
      <c r="A3" s="175">
        <v>1</v>
      </c>
      <c r="B3" s="176" t="s">
        <v>40</v>
      </c>
      <c r="C3" s="177">
        <v>1</v>
      </c>
      <c r="D3" s="177">
        <v>5</v>
      </c>
      <c r="E3" s="177">
        <v>2</v>
      </c>
      <c r="F3" s="177">
        <v>1</v>
      </c>
      <c r="G3" s="177">
        <v>36.950000000000003</v>
      </c>
      <c r="H3" s="178">
        <v>72531</v>
      </c>
      <c r="I3" s="178">
        <f t="shared" ref="I3" si="0">H3*G3</f>
        <v>2680020.4500000002</v>
      </c>
      <c r="J3" s="179" t="s">
        <v>34</v>
      </c>
      <c r="K3" s="180">
        <v>44713</v>
      </c>
      <c r="L3" s="177" t="s">
        <v>41</v>
      </c>
      <c r="M3" s="150" t="s">
        <v>90</v>
      </c>
      <c r="O3"/>
      <c r="P3"/>
    </row>
    <row r="4" spans="1:16" x14ac:dyDescent="0.25">
      <c r="A4" s="46">
        <v>2</v>
      </c>
      <c r="B4" s="74" t="s">
        <v>40</v>
      </c>
      <c r="C4" s="75">
        <v>1</v>
      </c>
      <c r="D4" s="75">
        <v>4</v>
      </c>
      <c r="E4" s="75">
        <v>2</v>
      </c>
      <c r="F4" s="75">
        <v>1</v>
      </c>
      <c r="G4" s="75">
        <v>35.57</v>
      </c>
      <c r="H4" s="76">
        <v>76625.527129603593</v>
      </c>
      <c r="I4" s="76">
        <f>H4*G4</f>
        <v>2725570</v>
      </c>
      <c r="J4" s="77" t="s">
        <v>34</v>
      </c>
      <c r="K4" s="78">
        <v>44676</v>
      </c>
      <c r="L4" s="75" t="s">
        <v>41</v>
      </c>
      <c r="M4" s="80"/>
    </row>
    <row r="5" spans="1:16" x14ac:dyDescent="0.25">
      <c r="A5" s="46">
        <v>3</v>
      </c>
      <c r="B5" s="74" t="s">
        <v>40</v>
      </c>
      <c r="C5" s="75">
        <v>1</v>
      </c>
      <c r="D5" s="75">
        <v>10</v>
      </c>
      <c r="E5" s="75">
        <v>3</v>
      </c>
      <c r="F5" s="75">
        <v>1</v>
      </c>
      <c r="G5" s="75">
        <v>35.57</v>
      </c>
      <c r="H5" s="76">
        <v>76625.527129603593</v>
      </c>
      <c r="I5" s="76">
        <f t="shared" ref="I5:I13" si="1">H5*G5</f>
        <v>2725570</v>
      </c>
      <c r="J5" s="77" t="s">
        <v>34</v>
      </c>
      <c r="K5" s="78">
        <v>44676</v>
      </c>
      <c r="L5" s="75" t="s">
        <v>41</v>
      </c>
      <c r="M5" s="80"/>
    </row>
    <row r="6" spans="1:16" x14ac:dyDescent="0.25">
      <c r="A6" s="46">
        <v>4</v>
      </c>
      <c r="B6" s="74" t="s">
        <v>40</v>
      </c>
      <c r="C6" s="75">
        <v>1</v>
      </c>
      <c r="D6" s="75">
        <v>22</v>
      </c>
      <c r="E6" s="75">
        <v>5</v>
      </c>
      <c r="F6" s="75">
        <v>1</v>
      </c>
      <c r="G6" s="75">
        <v>35.57</v>
      </c>
      <c r="H6" s="76">
        <v>76625.527129603593</v>
      </c>
      <c r="I6" s="76">
        <f t="shared" si="1"/>
        <v>2725570</v>
      </c>
      <c r="J6" s="77" t="s">
        <v>34</v>
      </c>
      <c r="K6" s="78">
        <v>44676</v>
      </c>
      <c r="L6" s="75" t="s">
        <v>41</v>
      </c>
      <c r="M6" s="80"/>
    </row>
    <row r="7" spans="1:16" x14ac:dyDescent="0.25">
      <c r="A7" s="46">
        <v>5</v>
      </c>
      <c r="B7" s="74" t="s">
        <v>40</v>
      </c>
      <c r="C7" s="75">
        <v>1</v>
      </c>
      <c r="D7" s="75">
        <v>34</v>
      </c>
      <c r="E7" s="75">
        <v>7</v>
      </c>
      <c r="F7" s="75">
        <v>1</v>
      </c>
      <c r="G7" s="75">
        <v>35.57</v>
      </c>
      <c r="H7" s="76">
        <v>76625.527129603593</v>
      </c>
      <c r="I7" s="76">
        <f t="shared" si="1"/>
        <v>2725570</v>
      </c>
      <c r="J7" s="77" t="s">
        <v>34</v>
      </c>
      <c r="K7" s="78">
        <v>44676</v>
      </c>
      <c r="L7" s="75" t="s">
        <v>41</v>
      </c>
      <c r="M7" s="80"/>
    </row>
    <row r="8" spans="1:16" x14ac:dyDescent="0.25">
      <c r="A8" s="46">
        <v>6</v>
      </c>
      <c r="B8" s="74" t="s">
        <v>40</v>
      </c>
      <c r="C8" s="75">
        <v>1</v>
      </c>
      <c r="D8" s="75">
        <v>52</v>
      </c>
      <c r="E8" s="75">
        <v>10</v>
      </c>
      <c r="F8" s="75">
        <v>1</v>
      </c>
      <c r="G8" s="75">
        <v>35.57</v>
      </c>
      <c r="H8" s="76">
        <v>76625.527129603593</v>
      </c>
      <c r="I8" s="76">
        <f t="shared" si="1"/>
        <v>2725570</v>
      </c>
      <c r="J8" s="77" t="s">
        <v>34</v>
      </c>
      <c r="K8" s="78">
        <v>44676</v>
      </c>
      <c r="L8" s="75" t="s">
        <v>41</v>
      </c>
      <c r="M8" s="80"/>
    </row>
    <row r="9" spans="1:16" x14ac:dyDescent="0.25">
      <c r="A9" s="46">
        <v>7</v>
      </c>
      <c r="B9" s="74" t="s">
        <v>40</v>
      </c>
      <c r="C9" s="75">
        <v>1</v>
      </c>
      <c r="D9" s="75">
        <v>58</v>
      </c>
      <c r="E9" s="75">
        <v>11</v>
      </c>
      <c r="F9" s="75">
        <v>1</v>
      </c>
      <c r="G9" s="75">
        <v>35.57</v>
      </c>
      <c r="H9" s="76">
        <v>76625.527129603593</v>
      </c>
      <c r="I9" s="76">
        <f t="shared" si="1"/>
        <v>2725570</v>
      </c>
      <c r="J9" s="77" t="s">
        <v>34</v>
      </c>
      <c r="K9" s="78">
        <v>44676</v>
      </c>
      <c r="L9" s="75" t="s">
        <v>41</v>
      </c>
      <c r="M9" s="80"/>
    </row>
    <row r="10" spans="1:16" x14ac:dyDescent="0.25">
      <c r="A10" s="46">
        <v>8</v>
      </c>
      <c r="B10" s="74" t="s">
        <v>40</v>
      </c>
      <c r="C10" s="75">
        <v>1</v>
      </c>
      <c r="D10" s="75">
        <v>64</v>
      </c>
      <c r="E10" s="75">
        <v>12</v>
      </c>
      <c r="F10" s="75">
        <v>1</v>
      </c>
      <c r="G10" s="75">
        <v>35.57</v>
      </c>
      <c r="H10" s="76">
        <v>76625.527129603593</v>
      </c>
      <c r="I10" s="76">
        <f t="shared" si="1"/>
        <v>2725570</v>
      </c>
      <c r="J10" s="77" t="s">
        <v>34</v>
      </c>
      <c r="K10" s="78">
        <v>44676</v>
      </c>
      <c r="L10" s="75" t="s">
        <v>41</v>
      </c>
      <c r="M10" s="80"/>
    </row>
    <row r="11" spans="1:16" x14ac:dyDescent="0.25">
      <c r="A11" s="46">
        <v>9</v>
      </c>
      <c r="B11" s="74" t="s">
        <v>40</v>
      </c>
      <c r="C11" s="75">
        <v>1</v>
      </c>
      <c r="D11" s="75">
        <v>70</v>
      </c>
      <c r="E11" s="75">
        <v>13</v>
      </c>
      <c r="F11" s="75">
        <v>1</v>
      </c>
      <c r="G11" s="75">
        <v>35.57</v>
      </c>
      <c r="H11" s="76">
        <v>76625.527129603593</v>
      </c>
      <c r="I11" s="76">
        <f t="shared" si="1"/>
        <v>2725570</v>
      </c>
      <c r="J11" s="77" t="s">
        <v>34</v>
      </c>
      <c r="K11" s="78">
        <v>44676</v>
      </c>
      <c r="L11" s="75" t="s">
        <v>41</v>
      </c>
      <c r="M11" s="80"/>
    </row>
    <row r="12" spans="1:16" x14ac:dyDescent="0.25">
      <c r="A12" s="46">
        <v>10</v>
      </c>
      <c r="B12" s="74" t="s">
        <v>40</v>
      </c>
      <c r="C12" s="75">
        <v>1</v>
      </c>
      <c r="D12" s="75">
        <v>76</v>
      </c>
      <c r="E12" s="75">
        <v>14</v>
      </c>
      <c r="F12" s="75">
        <v>1</v>
      </c>
      <c r="G12" s="75">
        <v>35.57</v>
      </c>
      <c r="H12" s="76">
        <v>76625.527129603593</v>
      </c>
      <c r="I12" s="76">
        <f t="shared" si="1"/>
        <v>2725570</v>
      </c>
      <c r="J12" s="77" t="s">
        <v>34</v>
      </c>
      <c r="K12" s="78">
        <v>44676</v>
      </c>
      <c r="L12" s="75" t="s">
        <v>41</v>
      </c>
      <c r="M12" s="80"/>
    </row>
    <row r="13" spans="1:16" x14ac:dyDescent="0.25">
      <c r="A13" s="46">
        <v>11</v>
      </c>
      <c r="B13" s="74" t="s">
        <v>40</v>
      </c>
      <c r="C13" s="75">
        <v>1</v>
      </c>
      <c r="D13" s="75">
        <v>94</v>
      </c>
      <c r="E13" s="75">
        <v>17</v>
      </c>
      <c r="F13" s="75">
        <v>1</v>
      </c>
      <c r="G13" s="75">
        <v>35.57</v>
      </c>
      <c r="H13" s="76">
        <v>76625.527129603593</v>
      </c>
      <c r="I13" s="76">
        <f t="shared" si="1"/>
        <v>2725570</v>
      </c>
      <c r="J13" s="77" t="s">
        <v>34</v>
      </c>
      <c r="K13" s="78">
        <v>44676</v>
      </c>
      <c r="L13" s="75" t="s">
        <v>41</v>
      </c>
      <c r="M13" s="80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Q28"/>
  <sheetViews>
    <sheetView zoomScale="90" zoomScaleNormal="90" workbookViewId="0">
      <selection activeCell="G27" sqref="G27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32.7109375" customWidth="1"/>
    <col min="15" max="15" width="11.140625" customWidth="1"/>
    <col min="16" max="16" width="9.85546875" customWidth="1"/>
    <col min="21" max="21" width="8.85546875" customWidth="1"/>
  </cols>
  <sheetData>
    <row r="1" spans="1:12" s="2" customFormat="1" ht="27.75" customHeight="1" thickBot="1" x14ac:dyDescent="0.35">
      <c r="A1" s="81" t="s">
        <v>99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50" t="s">
        <v>0</v>
      </c>
      <c r="B2" s="51" t="s">
        <v>2</v>
      </c>
      <c r="C2" s="52" t="s">
        <v>28</v>
      </c>
      <c r="D2" s="51" t="s">
        <v>7</v>
      </c>
      <c r="E2" s="52" t="s">
        <v>27</v>
      </c>
      <c r="F2" s="51" t="s">
        <v>7</v>
      </c>
      <c r="G2" s="52" t="s">
        <v>29</v>
      </c>
      <c r="H2" s="51" t="s">
        <v>7</v>
      </c>
      <c r="I2" s="52" t="s">
        <v>30</v>
      </c>
      <c r="J2" s="51" t="s">
        <v>7</v>
      </c>
      <c r="K2" s="53" t="s">
        <v>6</v>
      </c>
    </row>
    <row r="3" spans="1:12" s="150" customFormat="1" ht="15.75" customHeight="1" x14ac:dyDescent="0.25">
      <c r="A3" s="148" t="s">
        <v>14</v>
      </c>
      <c r="B3" s="149">
        <v>57.75</v>
      </c>
      <c r="C3" s="155">
        <v>76850</v>
      </c>
      <c r="D3" s="156">
        <f t="shared" ref="D3" si="0">C3*B3</f>
        <v>4438087.5</v>
      </c>
      <c r="E3" s="188"/>
      <c r="F3" s="187"/>
      <c r="G3" s="188"/>
      <c r="H3" s="188"/>
      <c r="I3" s="188"/>
      <c r="J3" s="187"/>
      <c r="K3" s="151" t="s">
        <v>1</v>
      </c>
      <c r="L3" s="150" t="s">
        <v>90</v>
      </c>
    </row>
    <row r="4" spans="1:12" s="150" customFormat="1" ht="15" customHeight="1" x14ac:dyDescent="0.25">
      <c r="A4" s="163"/>
      <c r="B4" s="164"/>
      <c r="C4" s="152"/>
      <c r="D4" s="152"/>
      <c r="E4" s="152"/>
      <c r="F4" s="152"/>
      <c r="G4" s="152"/>
      <c r="H4" s="152"/>
      <c r="I4" s="152"/>
      <c r="J4" s="152"/>
      <c r="K4" s="157"/>
    </row>
    <row r="5" spans="1:12" s="150" customFormat="1" ht="15" customHeight="1" thickBot="1" x14ac:dyDescent="0.3">
      <c r="A5" s="23" t="s">
        <v>21</v>
      </c>
      <c r="B5" s="43">
        <v>35.57</v>
      </c>
      <c r="C5" s="133">
        <v>81050</v>
      </c>
      <c r="D5" s="24">
        <f>C5*B5</f>
        <v>2882948.5</v>
      </c>
      <c r="E5" s="133">
        <v>81550</v>
      </c>
      <c r="F5" s="24">
        <f>E5*B5</f>
        <v>2900733.5</v>
      </c>
      <c r="G5" s="133">
        <v>82050</v>
      </c>
      <c r="H5" s="24">
        <f>G5*B5</f>
        <v>2918518.5</v>
      </c>
      <c r="I5" s="133">
        <v>81550</v>
      </c>
      <c r="J5" s="24">
        <f>I5*B5</f>
        <v>2900733.5</v>
      </c>
      <c r="K5" s="26" t="s">
        <v>1</v>
      </c>
    </row>
    <row r="6" spans="1:12" s="150" customFormat="1" ht="15" customHeight="1" thickTop="1" x14ac:dyDescent="0.25">
      <c r="A6" s="165"/>
      <c r="B6" s="166"/>
      <c r="C6" s="132"/>
      <c r="D6" s="132"/>
      <c r="E6" s="132"/>
      <c r="F6" s="132"/>
      <c r="G6" s="132"/>
      <c r="H6" s="132"/>
      <c r="I6" s="132"/>
      <c r="J6" s="132"/>
      <c r="K6" s="167"/>
    </row>
    <row r="7" spans="1:12" s="150" customFormat="1" ht="15" customHeight="1" thickBot="1" x14ac:dyDescent="0.3">
      <c r="A7" s="23" t="s">
        <v>20</v>
      </c>
      <c r="B7" s="43">
        <v>37.07</v>
      </c>
      <c r="C7" s="133">
        <v>81050</v>
      </c>
      <c r="D7" s="24">
        <f>C7*B7</f>
        <v>3004523.5</v>
      </c>
      <c r="E7" s="133">
        <v>81550</v>
      </c>
      <c r="F7" s="24">
        <f>E7*B7</f>
        <v>3023058.5</v>
      </c>
      <c r="G7" s="133">
        <v>82050</v>
      </c>
      <c r="H7" s="24">
        <f>G7*B7</f>
        <v>3041593.5</v>
      </c>
      <c r="I7" s="133">
        <v>81550</v>
      </c>
      <c r="J7" s="24">
        <f>I7*B7</f>
        <v>3023058.5</v>
      </c>
      <c r="K7" s="26" t="s">
        <v>1</v>
      </c>
    </row>
    <row r="8" spans="1:12" s="150" customFormat="1" ht="15" customHeight="1" thickTop="1" x14ac:dyDescent="0.25">
      <c r="A8" s="165"/>
      <c r="B8" s="166"/>
      <c r="C8" s="132"/>
      <c r="D8" s="132"/>
      <c r="E8" s="132"/>
      <c r="F8" s="132"/>
      <c r="G8" s="132"/>
      <c r="H8" s="132"/>
      <c r="I8" s="132"/>
      <c r="J8" s="132"/>
      <c r="K8" s="167"/>
    </row>
    <row r="9" spans="1:12" s="150" customFormat="1" ht="15" customHeight="1" thickBot="1" x14ac:dyDescent="0.3">
      <c r="A9" s="23" t="s">
        <v>15</v>
      </c>
      <c r="B9" s="43">
        <v>37.090000000000003</v>
      </c>
      <c r="C9" s="133">
        <v>81050</v>
      </c>
      <c r="D9" s="24">
        <f>C9*B9</f>
        <v>3006144.5000000005</v>
      </c>
      <c r="E9" s="133">
        <v>81550</v>
      </c>
      <c r="F9" s="24">
        <f>E9*B9</f>
        <v>3024689.5000000005</v>
      </c>
      <c r="G9" s="133">
        <v>82050</v>
      </c>
      <c r="H9" s="24">
        <f>G9*B9</f>
        <v>3043234.5000000005</v>
      </c>
      <c r="I9" s="133">
        <v>81550</v>
      </c>
      <c r="J9" s="24">
        <f>I9*B9</f>
        <v>3024689.5000000005</v>
      </c>
      <c r="K9" s="26" t="s">
        <v>1</v>
      </c>
    </row>
    <row r="10" spans="1:12" ht="15" customHeight="1" thickTop="1" thickBot="1" x14ac:dyDescent="0.3">
      <c r="A10" s="168"/>
      <c r="B10" s="169"/>
      <c r="C10" s="169"/>
      <c r="D10" s="169"/>
      <c r="E10" s="170"/>
      <c r="F10" s="169"/>
      <c r="G10" s="170"/>
      <c r="H10" s="170"/>
      <c r="I10" s="170"/>
      <c r="J10" s="170"/>
      <c r="K10" s="171"/>
    </row>
    <row r="11" spans="1:12" ht="45" customHeight="1" thickBot="1" x14ac:dyDescent="0.3">
      <c r="A11" s="50" t="s">
        <v>0</v>
      </c>
      <c r="B11" s="51" t="s">
        <v>2</v>
      </c>
      <c r="C11" s="52" t="s">
        <v>28</v>
      </c>
      <c r="D11" s="51" t="s">
        <v>7</v>
      </c>
      <c r="E11" s="52" t="s">
        <v>27</v>
      </c>
      <c r="F11" s="51" t="s">
        <v>7</v>
      </c>
      <c r="G11" s="52" t="s">
        <v>92</v>
      </c>
      <c r="H11" s="51" t="s">
        <v>7</v>
      </c>
      <c r="I11" s="52" t="s">
        <v>93</v>
      </c>
      <c r="J11" s="51" t="s">
        <v>7</v>
      </c>
      <c r="K11" s="53" t="s">
        <v>6</v>
      </c>
    </row>
    <row r="12" spans="1:12" x14ac:dyDescent="0.25">
      <c r="A12" s="11" t="s">
        <v>50</v>
      </c>
      <c r="B12" s="44">
        <v>21.6</v>
      </c>
      <c r="C12" s="54">
        <v>103250</v>
      </c>
      <c r="D12" s="17">
        <f>C12*B12</f>
        <v>2230200</v>
      </c>
      <c r="E12" s="54">
        <v>103750</v>
      </c>
      <c r="F12" s="17">
        <f>B12*E12</f>
        <v>2241000</v>
      </c>
      <c r="G12" s="54">
        <v>104250</v>
      </c>
      <c r="H12" s="17">
        <f>G12*B12</f>
        <v>2251800</v>
      </c>
      <c r="I12" s="54">
        <v>103750</v>
      </c>
      <c r="J12" s="17">
        <f>I12*B12</f>
        <v>2241000</v>
      </c>
      <c r="K12" s="13" t="s">
        <v>52</v>
      </c>
    </row>
    <row r="13" spans="1:12" x14ac:dyDescent="0.25">
      <c r="A13" s="8" t="s">
        <v>49</v>
      </c>
      <c r="B13" s="42">
        <v>37.549999999999997</v>
      </c>
      <c r="C13" s="56">
        <v>80650</v>
      </c>
      <c r="D13" s="17">
        <f t="shared" ref="D13:D15" si="1">C13*B13</f>
        <v>3028407.5</v>
      </c>
      <c r="E13" s="56">
        <v>81150</v>
      </c>
      <c r="F13" s="17">
        <f t="shared" ref="F13:F15" si="2">B13*E13</f>
        <v>3047182.5</v>
      </c>
      <c r="G13" s="56">
        <v>81650</v>
      </c>
      <c r="H13" s="17">
        <f t="shared" ref="H13:H15" si="3">G13*B13</f>
        <v>3065957.5</v>
      </c>
      <c r="I13" s="56">
        <v>81150</v>
      </c>
      <c r="J13" s="17">
        <f t="shared" ref="J13:J15" si="4">I13*B13</f>
        <v>3047182.5</v>
      </c>
      <c r="K13" s="13" t="s">
        <v>52</v>
      </c>
    </row>
    <row r="14" spans="1:12" x14ac:dyDescent="0.25">
      <c r="A14" s="8" t="s">
        <v>51</v>
      </c>
      <c r="B14" s="42">
        <v>56.58</v>
      </c>
      <c r="C14" s="54">
        <v>74550</v>
      </c>
      <c r="D14" s="17">
        <f t="shared" si="1"/>
        <v>4218039</v>
      </c>
      <c r="E14" s="54">
        <v>75050</v>
      </c>
      <c r="F14" s="17">
        <f t="shared" si="2"/>
        <v>4246329</v>
      </c>
      <c r="G14" s="54">
        <v>75550</v>
      </c>
      <c r="H14" s="17">
        <f t="shared" si="3"/>
        <v>4274619</v>
      </c>
      <c r="I14" s="54">
        <v>75050</v>
      </c>
      <c r="J14" s="17">
        <f t="shared" si="4"/>
        <v>4246329</v>
      </c>
      <c r="K14" s="13" t="s">
        <v>52</v>
      </c>
    </row>
    <row r="15" spans="1:12" ht="15.75" thickBot="1" x14ac:dyDescent="0.3">
      <c r="A15" s="23" t="s">
        <v>51</v>
      </c>
      <c r="B15" s="88">
        <v>58.22</v>
      </c>
      <c r="C15" s="55">
        <v>74550</v>
      </c>
      <c r="D15" s="25">
        <f t="shared" si="1"/>
        <v>4340301</v>
      </c>
      <c r="E15" s="55">
        <v>75050</v>
      </c>
      <c r="F15" s="25">
        <f t="shared" si="2"/>
        <v>4369411</v>
      </c>
      <c r="G15" s="55">
        <v>75550</v>
      </c>
      <c r="H15" s="25">
        <f t="shared" si="3"/>
        <v>4398521</v>
      </c>
      <c r="I15" s="55">
        <v>75050</v>
      </c>
      <c r="J15" s="24">
        <f t="shared" si="4"/>
        <v>4369411</v>
      </c>
      <c r="K15" s="26" t="s">
        <v>52</v>
      </c>
    </row>
    <row r="16" spans="1:12" ht="16.5" thickTop="1" thickBot="1" x14ac:dyDescent="0.3">
      <c r="A16" s="158"/>
      <c r="B16" s="153"/>
      <c r="C16" s="153"/>
      <c r="D16" s="153"/>
      <c r="E16" s="154"/>
      <c r="F16" s="153"/>
      <c r="G16" s="154"/>
      <c r="H16" s="154"/>
      <c r="I16" s="154"/>
      <c r="J16" s="154"/>
      <c r="K16" s="159"/>
    </row>
    <row r="17" spans="1:17" ht="45.75" thickBot="1" x14ac:dyDescent="0.3">
      <c r="A17" s="50" t="s">
        <v>0</v>
      </c>
      <c r="B17" s="51" t="s">
        <v>2</v>
      </c>
      <c r="C17" s="52" t="s">
        <v>28</v>
      </c>
      <c r="D17" s="51" t="s">
        <v>7</v>
      </c>
      <c r="E17" s="52" t="s">
        <v>27</v>
      </c>
      <c r="F17" s="51" t="s">
        <v>7</v>
      </c>
      <c r="G17" s="52" t="s">
        <v>92</v>
      </c>
      <c r="H17" s="51" t="s">
        <v>7</v>
      </c>
      <c r="I17" s="52" t="s">
        <v>93</v>
      </c>
      <c r="J17" s="51" t="s">
        <v>7</v>
      </c>
      <c r="K17" s="53" t="s">
        <v>6</v>
      </c>
    </row>
    <row r="18" spans="1:17" x14ac:dyDescent="0.25">
      <c r="A18" s="11" t="s">
        <v>85</v>
      </c>
      <c r="B18" s="44">
        <v>21.6</v>
      </c>
      <c r="C18" s="54">
        <v>116294.444444444</v>
      </c>
      <c r="D18" s="17">
        <f>C18*B18</f>
        <v>2511959.9999999907</v>
      </c>
      <c r="E18" s="54">
        <v>116794.44444444444</v>
      </c>
      <c r="F18" s="17">
        <f>E18*B18</f>
        <v>2522760</v>
      </c>
      <c r="G18" s="54">
        <v>117294.444444444</v>
      </c>
      <c r="H18" s="17">
        <f>G18*B18</f>
        <v>2533559.9999999907</v>
      </c>
      <c r="I18" s="54">
        <v>116794.44444444444</v>
      </c>
      <c r="J18" s="17">
        <f>I18*B18</f>
        <v>2522760</v>
      </c>
      <c r="K18" s="13" t="s">
        <v>88</v>
      </c>
      <c r="M18" s="49"/>
      <c r="Q18" s="49"/>
    </row>
    <row r="19" spans="1:17" x14ac:dyDescent="0.25">
      <c r="A19" s="8" t="s">
        <v>86</v>
      </c>
      <c r="B19" s="42">
        <v>37.549999999999997</v>
      </c>
      <c r="C19" s="54">
        <f>90294.6737683089+100+1000</f>
        <v>91394.673768308901</v>
      </c>
      <c r="D19" s="17">
        <f t="shared" ref="D19:D21" si="5">C19*B19</f>
        <v>3431869.9999999991</v>
      </c>
      <c r="E19" s="54">
        <f>90794.6737683089+100+1000</f>
        <v>91894.673768308901</v>
      </c>
      <c r="F19" s="17">
        <f t="shared" ref="F19:F21" si="6">E19*B19</f>
        <v>3450644.9999999991</v>
      </c>
      <c r="G19" s="54">
        <f>91294.6737683089+100+1000</f>
        <v>92394.673768308901</v>
      </c>
      <c r="H19" s="17">
        <f t="shared" ref="H19:H21" si="7">G19*B19</f>
        <v>3469419.9999999991</v>
      </c>
      <c r="I19" s="54">
        <f>90794.6737683089+100+1000</f>
        <v>91894.673768308901</v>
      </c>
      <c r="J19" s="17">
        <f t="shared" ref="J19:J21" si="8">I19*B19</f>
        <v>3450644.9999999991</v>
      </c>
      <c r="K19" s="10" t="s">
        <v>88</v>
      </c>
      <c r="M19" s="49"/>
      <c r="Q19" s="49"/>
    </row>
    <row r="20" spans="1:17" x14ac:dyDescent="0.25">
      <c r="A20" s="8" t="s">
        <v>87</v>
      </c>
      <c r="B20" s="42">
        <v>56.58</v>
      </c>
      <c r="C20" s="54">
        <v>83451.113467656396</v>
      </c>
      <c r="D20" s="17">
        <f t="shared" si="5"/>
        <v>4721663.9999999991</v>
      </c>
      <c r="E20" s="54">
        <v>83951.113467656396</v>
      </c>
      <c r="F20" s="17">
        <f t="shared" si="6"/>
        <v>4749953.9999999991</v>
      </c>
      <c r="G20" s="54">
        <v>84451.113467656396</v>
      </c>
      <c r="H20" s="17">
        <f t="shared" si="7"/>
        <v>4778243.9999999991</v>
      </c>
      <c r="I20" s="54">
        <v>83951.113467656396</v>
      </c>
      <c r="J20" s="17">
        <f t="shared" si="8"/>
        <v>4749953.9999999991</v>
      </c>
      <c r="K20" s="10" t="s">
        <v>88</v>
      </c>
      <c r="M20" s="49"/>
      <c r="Q20" s="49"/>
    </row>
    <row r="21" spans="1:17" ht="15.75" thickBot="1" x14ac:dyDescent="0.3">
      <c r="A21" s="160" t="s">
        <v>87</v>
      </c>
      <c r="B21" s="161">
        <v>58.22</v>
      </c>
      <c r="C21" s="162">
        <v>84026.434215046407</v>
      </c>
      <c r="D21" s="91">
        <f t="shared" si="5"/>
        <v>4892019.0000000019</v>
      </c>
      <c r="E21" s="162">
        <v>84526.434215046407</v>
      </c>
      <c r="F21" s="91">
        <f t="shared" si="6"/>
        <v>4921129.0000000019</v>
      </c>
      <c r="G21" s="162">
        <v>85026.434215046407</v>
      </c>
      <c r="H21" s="91">
        <f t="shared" si="7"/>
        <v>4950239.0000000019</v>
      </c>
      <c r="I21" s="162">
        <v>84526.434215046407</v>
      </c>
      <c r="J21" s="91">
        <f t="shared" si="8"/>
        <v>4921129.0000000019</v>
      </c>
      <c r="K21" s="92" t="s">
        <v>88</v>
      </c>
      <c r="M21" s="49"/>
      <c r="Q21" s="49"/>
    </row>
    <row r="25" spans="1:17" x14ac:dyDescent="0.25">
      <c r="G25" s="146"/>
      <c r="J25" s="146"/>
    </row>
    <row r="26" spans="1:17" x14ac:dyDescent="0.25">
      <c r="J26" s="146"/>
    </row>
    <row r="27" spans="1:17" x14ac:dyDescent="0.25">
      <c r="J27" s="146"/>
    </row>
    <row r="28" spans="1:17" x14ac:dyDescent="0.25">
      <c r="J28" s="146"/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16"/>
  <sheetViews>
    <sheetView tabSelected="1" zoomScale="90" zoomScaleNormal="90" workbookViewId="0">
      <selection activeCell="F20" sqref="F20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81" t="s">
        <v>100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28</v>
      </c>
      <c r="D2" s="6" t="s">
        <v>7</v>
      </c>
      <c r="E2" s="6" t="s">
        <v>27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89" t="s">
        <v>16</v>
      </c>
      <c r="B3" s="190">
        <v>37.6</v>
      </c>
      <c r="C3" s="191">
        <v>93085.106382978716</v>
      </c>
      <c r="D3" s="192">
        <f t="shared" ref="D3:D12" si="0">C3*B3</f>
        <v>3500000</v>
      </c>
      <c r="E3" s="181"/>
      <c r="F3" s="182"/>
      <c r="G3" s="183"/>
      <c r="H3" s="182"/>
      <c r="I3" s="181"/>
      <c r="J3" s="182"/>
      <c r="K3" s="184" t="s">
        <v>9</v>
      </c>
      <c r="L3" s="150" t="s">
        <v>90</v>
      </c>
    </row>
    <row r="4" spans="1:15" ht="15.75" thickBot="1" x14ac:dyDescent="0.3">
      <c r="A4" s="103" t="s">
        <v>17</v>
      </c>
      <c r="B4" s="104">
        <v>21.7</v>
      </c>
      <c r="C4" s="32">
        <v>117400</v>
      </c>
      <c r="D4" s="32">
        <f>C4*B4</f>
        <v>2547580</v>
      </c>
      <c r="E4" s="32">
        <v>117900</v>
      </c>
      <c r="F4" s="32">
        <f t="shared" ref="F4" si="1">E4*B4</f>
        <v>2558430</v>
      </c>
      <c r="G4" s="32">
        <v>118400</v>
      </c>
      <c r="H4" s="32">
        <f t="shared" ref="H4" si="2">G4*B4</f>
        <v>2569280</v>
      </c>
      <c r="I4" s="32">
        <v>118900</v>
      </c>
      <c r="J4" s="32">
        <f t="shared" ref="J4" si="3">I4*B4</f>
        <v>2580130</v>
      </c>
      <c r="K4" s="105" t="s">
        <v>9</v>
      </c>
    </row>
    <row r="5" spans="1:15" ht="15.75" thickTop="1" x14ac:dyDescent="0.25">
      <c r="A5" s="97"/>
      <c r="B5" s="98"/>
      <c r="C5" s="99"/>
      <c r="D5" s="100"/>
      <c r="E5" s="99"/>
      <c r="F5" s="100"/>
      <c r="G5" s="101"/>
      <c r="H5" s="100"/>
      <c r="I5" s="99"/>
      <c r="J5" s="100"/>
      <c r="K5" s="102"/>
    </row>
    <row r="6" spans="1:15" x14ac:dyDescent="0.25">
      <c r="A6" s="18" t="s">
        <v>18</v>
      </c>
      <c r="B6" s="46">
        <v>37</v>
      </c>
      <c r="C6" s="31">
        <f>86050+2000</f>
        <v>88050</v>
      </c>
      <c r="D6" s="32">
        <f t="shared" ref="D6" si="4">C6*B6</f>
        <v>3257850</v>
      </c>
      <c r="E6" s="31">
        <f>86550+2000</f>
        <v>88550</v>
      </c>
      <c r="F6" s="32">
        <f t="shared" ref="F6" si="5">E6*B6</f>
        <v>3276350</v>
      </c>
      <c r="G6" s="28">
        <f>87050+2000</f>
        <v>89050</v>
      </c>
      <c r="H6" s="32">
        <f t="shared" ref="H6" si="6">G6*B6</f>
        <v>3294850</v>
      </c>
      <c r="I6" s="31">
        <f>87550+2000</f>
        <v>89550</v>
      </c>
      <c r="J6" s="32">
        <f t="shared" ref="J6" si="7">I6*B6</f>
        <v>3313350</v>
      </c>
      <c r="K6" s="45" t="s">
        <v>9</v>
      </c>
    </row>
    <row r="7" spans="1:15" x14ac:dyDescent="0.25">
      <c r="A7" s="18" t="s">
        <v>18</v>
      </c>
      <c r="B7" s="57">
        <v>55</v>
      </c>
      <c r="C7" s="31">
        <f>74050+500</f>
        <v>74550</v>
      </c>
      <c r="D7" s="32">
        <f t="shared" ref="D7" si="8">C7*B7</f>
        <v>4100250</v>
      </c>
      <c r="E7" s="31">
        <f>74550+500</f>
        <v>75050</v>
      </c>
      <c r="F7" s="32">
        <f t="shared" ref="F7" si="9">E7*B7</f>
        <v>4127750</v>
      </c>
      <c r="G7" s="28">
        <f>75050+500</f>
        <v>75550</v>
      </c>
      <c r="H7" s="32">
        <f t="shared" ref="H7" si="10">G7*B7</f>
        <v>4155250</v>
      </c>
      <c r="I7" s="31">
        <f>75550+500</f>
        <v>76050</v>
      </c>
      <c r="J7" s="32">
        <f t="shared" ref="J7" si="11">I7*B7</f>
        <v>4182750</v>
      </c>
      <c r="K7" s="45" t="s">
        <v>9</v>
      </c>
    </row>
    <row r="8" spans="1:15" ht="15.75" thickBot="1" x14ac:dyDescent="0.3">
      <c r="A8" s="47" t="s">
        <v>19</v>
      </c>
      <c r="B8" s="58">
        <v>56.5</v>
      </c>
      <c r="C8" s="62">
        <f>74050+500</f>
        <v>74550</v>
      </c>
      <c r="D8" s="59">
        <f t="shared" si="0"/>
        <v>4212075</v>
      </c>
      <c r="E8" s="62">
        <f>74550+500</f>
        <v>75050</v>
      </c>
      <c r="F8" s="59">
        <f t="shared" ref="F8:F12" si="12">E8*B8</f>
        <v>4240325</v>
      </c>
      <c r="G8" s="63">
        <f>75050+500</f>
        <v>75550</v>
      </c>
      <c r="H8" s="59">
        <f t="shared" ref="H8" si="13">G8*B8</f>
        <v>4268575</v>
      </c>
      <c r="I8" s="62">
        <f>75550+500</f>
        <v>76050</v>
      </c>
      <c r="J8" s="59">
        <f t="shared" ref="J8" si="14">I8*B8</f>
        <v>4296825</v>
      </c>
      <c r="K8" s="64" t="s">
        <v>9</v>
      </c>
    </row>
    <row r="9" spans="1:15" x14ac:dyDescent="0.25">
      <c r="A9" s="103" t="s">
        <v>46</v>
      </c>
      <c r="B9" s="104">
        <v>21.3</v>
      </c>
      <c r="C9" s="30">
        <v>111600</v>
      </c>
      <c r="D9" s="32">
        <f t="shared" si="0"/>
        <v>2377080</v>
      </c>
      <c r="E9" s="30">
        <v>112100</v>
      </c>
      <c r="F9" s="30">
        <f t="shared" si="12"/>
        <v>2387730</v>
      </c>
      <c r="G9" s="30">
        <v>112600</v>
      </c>
      <c r="H9" s="30">
        <f>G9*B9</f>
        <v>2398380</v>
      </c>
      <c r="I9" s="30">
        <v>113100</v>
      </c>
      <c r="J9" s="30">
        <f>I9*B9</f>
        <v>2409030</v>
      </c>
      <c r="K9" s="145" t="s">
        <v>9</v>
      </c>
      <c r="L9" s="49"/>
      <c r="M9" s="49"/>
      <c r="N9" s="49"/>
      <c r="O9" s="49"/>
    </row>
    <row r="10" spans="1:15" x14ac:dyDescent="0.25">
      <c r="A10" s="18" t="s">
        <v>47</v>
      </c>
      <c r="B10" s="19">
        <v>37</v>
      </c>
      <c r="C10" s="31">
        <f>86050+2000</f>
        <v>88050</v>
      </c>
      <c r="D10" s="32">
        <f t="shared" si="0"/>
        <v>3257850</v>
      </c>
      <c r="E10" s="31">
        <f>86550+2000</f>
        <v>88550</v>
      </c>
      <c r="F10" s="30">
        <f t="shared" si="12"/>
        <v>3276350</v>
      </c>
      <c r="G10" s="28">
        <f>87050+2000</f>
        <v>89050</v>
      </c>
      <c r="H10" s="30">
        <f t="shared" ref="H10:H12" si="15">G10*B10</f>
        <v>3294850</v>
      </c>
      <c r="I10" s="29">
        <f>87550+2000</f>
        <v>89550</v>
      </c>
      <c r="J10" s="30">
        <f t="shared" ref="J10:J12" si="16">I10*B10</f>
        <v>3313350</v>
      </c>
      <c r="K10" s="48" t="s">
        <v>9</v>
      </c>
      <c r="L10" s="49"/>
      <c r="M10" s="49"/>
      <c r="O10" s="49"/>
    </row>
    <row r="11" spans="1:15" x14ac:dyDescent="0.25">
      <c r="A11" s="18" t="s">
        <v>47</v>
      </c>
      <c r="B11" s="46">
        <v>55</v>
      </c>
      <c r="C11" s="31">
        <f>74050+500</f>
        <v>74550</v>
      </c>
      <c r="D11" s="32">
        <f t="shared" si="0"/>
        <v>4100250</v>
      </c>
      <c r="E11" s="31">
        <f>74550+500</f>
        <v>75050</v>
      </c>
      <c r="F11" s="30">
        <f t="shared" si="12"/>
        <v>4127750</v>
      </c>
      <c r="G11" s="28">
        <f>75050+500</f>
        <v>75550</v>
      </c>
      <c r="H11" s="30">
        <f t="shared" si="15"/>
        <v>4155250</v>
      </c>
      <c r="I11" s="29">
        <f>75550+500</f>
        <v>76050</v>
      </c>
      <c r="J11" s="30">
        <f t="shared" si="16"/>
        <v>4182750</v>
      </c>
      <c r="K11" s="48" t="s">
        <v>9</v>
      </c>
      <c r="L11" s="49"/>
      <c r="M11" s="49"/>
      <c r="O11" s="49"/>
    </row>
    <row r="12" spans="1:15" x14ac:dyDescent="0.25">
      <c r="A12" s="18" t="s">
        <v>48</v>
      </c>
      <c r="B12" s="57">
        <v>64.7</v>
      </c>
      <c r="C12" s="34">
        <f>70500+1000</f>
        <v>71500</v>
      </c>
      <c r="D12" s="32">
        <f t="shared" si="0"/>
        <v>4626050</v>
      </c>
      <c r="E12" s="34">
        <f>71000+1000</f>
        <v>72000</v>
      </c>
      <c r="F12" s="30">
        <f t="shared" si="12"/>
        <v>4658400</v>
      </c>
      <c r="G12" s="27">
        <f>71500+1000</f>
        <v>72500</v>
      </c>
      <c r="H12" s="30">
        <f t="shared" si="15"/>
        <v>4690750</v>
      </c>
      <c r="I12" s="29">
        <f>72000+1000</f>
        <v>73000</v>
      </c>
      <c r="J12" s="30">
        <f t="shared" si="16"/>
        <v>4723100</v>
      </c>
      <c r="K12" s="45" t="s">
        <v>9</v>
      </c>
      <c r="L12" s="49"/>
      <c r="M12" s="49"/>
      <c r="O12" s="49"/>
    </row>
    <row r="13" spans="1:15" x14ac:dyDescent="0.25">
      <c r="J13" s="185"/>
    </row>
    <row r="14" spans="1:15" x14ac:dyDescent="0.25">
      <c r="A14" s="173" t="s">
        <v>89</v>
      </c>
      <c r="B14" s="57">
        <v>37</v>
      </c>
      <c r="C14" s="34">
        <f>86200+250+1000+2000</f>
        <v>89450</v>
      </c>
      <c r="D14" s="33">
        <f t="shared" ref="D14:D15" si="17">C14*B14</f>
        <v>3309650</v>
      </c>
      <c r="E14" s="34">
        <f>86700+250+1000+2000</f>
        <v>89950</v>
      </c>
      <c r="F14" s="33">
        <f t="shared" ref="F14:F15" si="18">E14*B14</f>
        <v>3328150</v>
      </c>
      <c r="G14" s="27">
        <f>87200+250+1000+2000</f>
        <v>90450</v>
      </c>
      <c r="H14" s="33">
        <f t="shared" ref="H14:H15" si="19">G14*B14</f>
        <v>3346650</v>
      </c>
      <c r="I14" s="34">
        <f>87700+250+1000+2000</f>
        <v>90950</v>
      </c>
      <c r="J14" s="33">
        <f>I14*B14</f>
        <v>3365150</v>
      </c>
      <c r="K14" s="48" t="s">
        <v>9</v>
      </c>
    </row>
    <row r="15" spans="1:15" x14ac:dyDescent="0.25">
      <c r="A15" s="18" t="s">
        <v>94</v>
      </c>
      <c r="B15" s="46">
        <v>55</v>
      </c>
      <c r="C15" s="31">
        <f>74050+1000+500</f>
        <v>75550</v>
      </c>
      <c r="D15" s="32">
        <f t="shared" si="17"/>
        <v>4155250</v>
      </c>
      <c r="E15" s="31">
        <f>74550+1000+500</f>
        <v>76050</v>
      </c>
      <c r="F15" s="30">
        <f t="shared" si="18"/>
        <v>4182750</v>
      </c>
      <c r="G15" s="28">
        <f>75050+1000+500</f>
        <v>76550</v>
      </c>
      <c r="H15" s="30">
        <f t="shared" si="19"/>
        <v>4210250</v>
      </c>
      <c r="I15" s="29">
        <f>75550+1000+500</f>
        <v>77050</v>
      </c>
      <c r="J15" s="30">
        <f t="shared" ref="J15" si="20">I15*B15</f>
        <v>4237750</v>
      </c>
      <c r="K15" s="48" t="s">
        <v>9</v>
      </c>
      <c r="L15" s="49"/>
      <c r="M15" s="49"/>
      <c r="O15" s="49"/>
    </row>
    <row r="16" spans="1:15" ht="15.75" thickBot="1" x14ac:dyDescent="0.3">
      <c r="A16" s="174" t="s">
        <v>89</v>
      </c>
      <c r="B16" s="58">
        <v>64.7</v>
      </c>
      <c r="C16" s="62">
        <f>70400+250+1000+1000</f>
        <v>72650</v>
      </c>
      <c r="D16" s="59">
        <f t="shared" ref="D16" si="21">C16*B16</f>
        <v>4700455</v>
      </c>
      <c r="E16" s="62">
        <f>70900+250+1000+1000</f>
        <v>73150</v>
      </c>
      <c r="F16" s="59">
        <f t="shared" ref="F16" si="22">E16*B16</f>
        <v>4732805</v>
      </c>
      <c r="G16" s="63">
        <f>71400+250+1000+1000</f>
        <v>73650</v>
      </c>
      <c r="H16" s="59">
        <f t="shared" ref="H16" si="23">G16*B16</f>
        <v>4765155</v>
      </c>
      <c r="I16" s="63">
        <f>71900+250+1000+1000</f>
        <v>74150</v>
      </c>
      <c r="J16" s="59">
        <f t="shared" ref="J16" si="24">I16*B16</f>
        <v>4797505</v>
      </c>
      <c r="K16" s="64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43"/>
  <sheetViews>
    <sheetView zoomScale="90" zoomScaleNormal="90" workbookViewId="0">
      <selection activeCell="C5" sqref="C5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101</v>
      </c>
    </row>
    <row r="2" spans="1:7" s="2" customFormat="1" ht="18.75" x14ac:dyDescent="0.3">
      <c r="A2" s="14" t="s">
        <v>44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5" t="s">
        <v>0</v>
      </c>
      <c r="B4" s="36" t="s">
        <v>3</v>
      </c>
      <c r="C4" s="37" t="s">
        <v>12</v>
      </c>
      <c r="D4" s="38" t="s">
        <v>4</v>
      </c>
      <c r="E4" s="37" t="s">
        <v>13</v>
      </c>
      <c r="F4" s="38" t="s">
        <v>4</v>
      </c>
      <c r="G4" s="39" t="s">
        <v>5</v>
      </c>
    </row>
    <row r="5" spans="1:7" ht="16.5" thickTop="1" thickBot="1" x14ac:dyDescent="0.3">
      <c r="A5" s="116" t="s">
        <v>65</v>
      </c>
      <c r="B5" s="117">
        <v>38.25</v>
      </c>
      <c r="C5" s="118">
        <f>71904+500</f>
        <v>72404</v>
      </c>
      <c r="D5" s="119">
        <f t="shared" ref="D5" si="0">C5*B5</f>
        <v>2769453</v>
      </c>
      <c r="E5" s="119"/>
      <c r="F5" s="119"/>
      <c r="G5" s="120" t="s">
        <v>66</v>
      </c>
    </row>
    <row r="6" spans="1:7" ht="15.75" thickTop="1" x14ac:dyDescent="0.25">
      <c r="A6" s="121" t="s">
        <v>67</v>
      </c>
      <c r="B6" s="122">
        <v>16.88</v>
      </c>
      <c r="C6" s="123">
        <v>116350</v>
      </c>
      <c r="D6" s="123">
        <f>C6*B6</f>
        <v>1963988</v>
      </c>
      <c r="E6" s="123">
        <v>117350</v>
      </c>
      <c r="F6" s="123">
        <f>E6*B6</f>
        <v>1980867.9999999998</v>
      </c>
      <c r="G6" s="124" t="s">
        <v>66</v>
      </c>
    </row>
    <row r="7" spans="1:7" ht="15.75" thickBot="1" x14ac:dyDescent="0.3">
      <c r="A7" s="128" t="s">
        <v>68</v>
      </c>
      <c r="B7" s="129">
        <v>38.159999999999997</v>
      </c>
      <c r="C7" s="130">
        <v>72044</v>
      </c>
      <c r="D7" s="24">
        <f t="shared" ref="D7" si="1">C7*B7</f>
        <v>2749199.0399999996</v>
      </c>
      <c r="E7" s="130">
        <v>73044</v>
      </c>
      <c r="F7" s="24">
        <f t="shared" ref="F7" si="2">E7*B7</f>
        <v>2787359.0399999996</v>
      </c>
      <c r="G7" s="26" t="s">
        <v>66</v>
      </c>
    </row>
    <row r="8" spans="1:7" ht="15.75" thickTop="1" x14ac:dyDescent="0.25">
      <c r="A8" s="121" t="s">
        <v>69</v>
      </c>
      <c r="B8" s="122">
        <v>16.88</v>
      </c>
      <c r="C8" s="123">
        <v>116350</v>
      </c>
      <c r="D8" s="123">
        <f>C8*B8</f>
        <v>1963988</v>
      </c>
      <c r="E8" s="123">
        <v>117350</v>
      </c>
      <c r="F8" s="123">
        <f>E8*B8</f>
        <v>1980867.9999999998</v>
      </c>
      <c r="G8" s="124" t="s">
        <v>66</v>
      </c>
    </row>
    <row r="9" spans="1:7" x14ac:dyDescent="0.25">
      <c r="A9" s="41" t="s">
        <v>70</v>
      </c>
      <c r="B9" s="127">
        <v>38.159999999999997</v>
      </c>
      <c r="C9" s="9">
        <v>72044</v>
      </c>
      <c r="D9" s="15">
        <f t="shared" ref="D9:D10" si="3">C9*B9</f>
        <v>2749199.0399999996</v>
      </c>
      <c r="E9" s="9">
        <v>73044</v>
      </c>
      <c r="F9" s="15">
        <f t="shared" ref="F9" si="4">E9*B9</f>
        <v>2787359.0399999996</v>
      </c>
      <c r="G9" s="13" t="s">
        <v>66</v>
      </c>
    </row>
    <row r="10" spans="1:7" ht="15.75" thickBot="1" x14ac:dyDescent="0.3">
      <c r="A10" s="128" t="s">
        <v>71</v>
      </c>
      <c r="B10" s="129">
        <v>57.88</v>
      </c>
      <c r="C10" s="130">
        <v>68253</v>
      </c>
      <c r="D10" s="24">
        <f t="shared" si="3"/>
        <v>3950483.64</v>
      </c>
      <c r="E10" s="130">
        <v>69253</v>
      </c>
      <c r="F10" s="24">
        <f t="shared" ref="F10" si="5">E10*B10</f>
        <v>4008363.64</v>
      </c>
      <c r="G10" s="26" t="s">
        <v>66</v>
      </c>
    </row>
    <row r="11" spans="1:7" ht="15.75" thickTop="1" x14ac:dyDescent="0.25">
      <c r="A11" s="40" t="s">
        <v>72</v>
      </c>
      <c r="B11" s="61">
        <v>38.25</v>
      </c>
      <c r="C11" s="9">
        <v>72404</v>
      </c>
      <c r="D11" s="15">
        <f t="shared" ref="D11:D12" si="6">C11*B11</f>
        <v>2769453</v>
      </c>
      <c r="E11" s="15"/>
      <c r="F11" s="15"/>
      <c r="G11" s="10" t="s">
        <v>66</v>
      </c>
    </row>
    <row r="12" spans="1:7" ht="15.75" thickBot="1" x14ac:dyDescent="0.3">
      <c r="A12" s="128" t="s">
        <v>72</v>
      </c>
      <c r="B12" s="131">
        <v>39</v>
      </c>
      <c r="C12" s="130">
        <v>71574</v>
      </c>
      <c r="D12" s="24">
        <f t="shared" si="6"/>
        <v>2791386</v>
      </c>
      <c r="E12" s="130">
        <v>72574</v>
      </c>
      <c r="F12" s="24">
        <f t="shared" ref="F12" si="7">E12*B12</f>
        <v>2830386</v>
      </c>
      <c r="G12" s="26" t="s">
        <v>66</v>
      </c>
    </row>
    <row r="13" spans="1:7" ht="15.75" thickTop="1" x14ac:dyDescent="0.25">
      <c r="A13" s="41" t="s">
        <v>73</v>
      </c>
      <c r="B13" s="127">
        <v>37.29</v>
      </c>
      <c r="C13" s="9">
        <v>72404</v>
      </c>
      <c r="D13" s="15">
        <f t="shared" ref="D13:D16" si="8">C13*B13</f>
        <v>2699945.16</v>
      </c>
      <c r="E13" s="9">
        <v>73404</v>
      </c>
      <c r="F13" s="15">
        <f t="shared" ref="F13:F14" si="9">E13*B13</f>
        <v>2737235.16</v>
      </c>
      <c r="G13" s="10" t="s">
        <v>66</v>
      </c>
    </row>
    <row r="14" spans="1:7" x14ac:dyDescent="0.25">
      <c r="A14" s="41" t="s">
        <v>73</v>
      </c>
      <c r="B14" s="127">
        <v>37.409999999999997</v>
      </c>
      <c r="C14" s="9">
        <v>72404</v>
      </c>
      <c r="D14" s="15">
        <f t="shared" si="8"/>
        <v>2708633.6399999997</v>
      </c>
      <c r="E14" s="9">
        <v>73404</v>
      </c>
      <c r="F14" s="15">
        <f t="shared" si="9"/>
        <v>2746043.6399999997</v>
      </c>
      <c r="G14" s="10" t="s">
        <v>66</v>
      </c>
    </row>
    <row r="15" spans="1:7" x14ac:dyDescent="0.25">
      <c r="A15" s="41" t="s">
        <v>73</v>
      </c>
      <c r="B15" s="127">
        <v>38.25</v>
      </c>
      <c r="C15" s="9">
        <v>72404</v>
      </c>
      <c r="D15" s="15">
        <f t="shared" si="8"/>
        <v>2769453</v>
      </c>
      <c r="E15" s="15"/>
      <c r="F15" s="15"/>
      <c r="G15" s="10" t="s">
        <v>66</v>
      </c>
    </row>
    <row r="16" spans="1:7" ht="15.75" thickBot="1" x14ac:dyDescent="0.3">
      <c r="A16" s="128" t="s">
        <v>73</v>
      </c>
      <c r="B16" s="131">
        <v>39</v>
      </c>
      <c r="C16" s="130">
        <v>71574</v>
      </c>
      <c r="D16" s="24">
        <f t="shared" si="8"/>
        <v>2791386</v>
      </c>
      <c r="E16" s="130">
        <v>72574</v>
      </c>
      <c r="F16" s="24">
        <f t="shared" ref="F16" si="10">E16*B16</f>
        <v>2830386</v>
      </c>
      <c r="G16" s="26" t="s">
        <v>66</v>
      </c>
    </row>
    <row r="17" spans="1:7" ht="15.75" thickTop="1" x14ac:dyDescent="0.25">
      <c r="A17" s="41" t="s">
        <v>74</v>
      </c>
      <c r="B17" s="193">
        <v>37.29</v>
      </c>
      <c r="C17" s="9">
        <v>72404</v>
      </c>
      <c r="D17" s="15">
        <f t="shared" ref="D17:D20" si="11">C17*B17</f>
        <v>2699945.16</v>
      </c>
      <c r="E17" s="9">
        <v>73404</v>
      </c>
      <c r="F17" s="15">
        <f t="shared" ref="F17:F18" si="12">E17*B17</f>
        <v>2737235.16</v>
      </c>
      <c r="G17" s="10" t="s">
        <v>66</v>
      </c>
    </row>
    <row r="18" spans="1:7" x14ac:dyDescent="0.25">
      <c r="A18" s="41" t="s">
        <v>74</v>
      </c>
      <c r="B18" s="193">
        <v>37.409999999999997</v>
      </c>
      <c r="C18" s="9">
        <v>72404</v>
      </c>
      <c r="D18" s="15">
        <f t="shared" si="11"/>
        <v>2708633.6399999997</v>
      </c>
      <c r="E18" s="9">
        <v>73404</v>
      </c>
      <c r="F18" s="15">
        <f t="shared" si="12"/>
        <v>2746043.6399999997</v>
      </c>
      <c r="G18" s="10" t="s">
        <v>66</v>
      </c>
    </row>
    <row r="19" spans="1:7" x14ac:dyDescent="0.25">
      <c r="A19" s="41" t="s">
        <v>74</v>
      </c>
      <c r="B19" s="193">
        <v>38.25</v>
      </c>
      <c r="C19" s="9">
        <v>72404</v>
      </c>
      <c r="D19" s="15">
        <f t="shared" si="11"/>
        <v>2769453</v>
      </c>
      <c r="E19" s="15"/>
      <c r="F19" s="15"/>
      <c r="G19" s="10" t="s">
        <v>66</v>
      </c>
    </row>
    <row r="20" spans="1:7" ht="15.75" thickBot="1" x14ac:dyDescent="0.3">
      <c r="A20" s="128" t="s">
        <v>74</v>
      </c>
      <c r="B20" s="194">
        <v>39</v>
      </c>
      <c r="C20" s="130">
        <v>71574</v>
      </c>
      <c r="D20" s="24">
        <f t="shared" si="11"/>
        <v>2791386</v>
      </c>
      <c r="E20" s="130">
        <v>72574</v>
      </c>
      <c r="F20" s="24">
        <f t="shared" ref="F20" si="13">E20*B20</f>
        <v>2830386</v>
      </c>
      <c r="G20" s="26" t="s">
        <v>66</v>
      </c>
    </row>
    <row r="21" spans="1:7" ht="15.75" thickTop="1" x14ac:dyDescent="0.25">
      <c r="A21" s="41" t="s">
        <v>75</v>
      </c>
      <c r="B21" s="127">
        <v>37.29</v>
      </c>
      <c r="C21" s="9">
        <v>72404</v>
      </c>
      <c r="D21" s="15">
        <f t="shared" ref="D21:D25" si="14">C21*B21</f>
        <v>2699945.16</v>
      </c>
      <c r="E21" s="9">
        <v>73404</v>
      </c>
      <c r="F21" s="15">
        <f t="shared" ref="F21:F22" si="15">E21*B21</f>
        <v>2737235.16</v>
      </c>
      <c r="G21" s="10" t="s">
        <v>66</v>
      </c>
    </row>
    <row r="22" spans="1:7" x14ac:dyDescent="0.25">
      <c r="A22" s="41" t="s">
        <v>75</v>
      </c>
      <c r="B22" s="127">
        <v>37.409999999999997</v>
      </c>
      <c r="C22" s="9">
        <v>72404</v>
      </c>
      <c r="D22" s="15">
        <f t="shared" si="14"/>
        <v>2708633.6399999997</v>
      </c>
      <c r="E22" s="9">
        <v>73404</v>
      </c>
      <c r="F22" s="15">
        <f t="shared" si="15"/>
        <v>2746043.6399999997</v>
      </c>
      <c r="G22" s="10" t="s">
        <v>66</v>
      </c>
    </row>
    <row r="23" spans="1:7" x14ac:dyDescent="0.25">
      <c r="A23" s="41" t="s">
        <v>75</v>
      </c>
      <c r="B23" s="127">
        <v>38.25</v>
      </c>
      <c r="C23" s="9">
        <v>72404</v>
      </c>
      <c r="D23" s="15">
        <f t="shared" si="14"/>
        <v>2769453</v>
      </c>
      <c r="E23" s="15"/>
      <c r="F23" s="15"/>
      <c r="G23" s="10" t="s">
        <v>66</v>
      </c>
    </row>
    <row r="24" spans="1:7" ht="15.75" thickBot="1" x14ac:dyDescent="0.3">
      <c r="A24" s="41" t="s">
        <v>75</v>
      </c>
      <c r="B24" s="61">
        <v>39</v>
      </c>
      <c r="C24" s="9">
        <v>71574</v>
      </c>
      <c r="D24" s="15">
        <f t="shared" si="14"/>
        <v>2791386</v>
      </c>
      <c r="E24" s="9">
        <v>72574</v>
      </c>
      <c r="F24" s="15">
        <f t="shared" ref="F24" si="16">E24*B24</f>
        <v>2830386</v>
      </c>
      <c r="G24" s="10" t="s">
        <v>66</v>
      </c>
    </row>
    <row r="25" spans="1:7" ht="16.5" thickTop="1" thickBot="1" x14ac:dyDescent="0.3">
      <c r="A25" s="116" t="s">
        <v>76</v>
      </c>
      <c r="B25" s="117">
        <v>38.25</v>
      </c>
      <c r="C25" s="118">
        <v>74354</v>
      </c>
      <c r="D25" s="119">
        <f t="shared" si="14"/>
        <v>2844040.5</v>
      </c>
      <c r="E25" s="119"/>
      <c r="F25" s="119"/>
      <c r="G25" s="120" t="s">
        <v>66</v>
      </c>
    </row>
    <row r="26" spans="1:7" ht="15.75" thickTop="1" x14ac:dyDescent="0.25">
      <c r="A26" s="121" t="s">
        <v>77</v>
      </c>
      <c r="B26" s="122">
        <v>17</v>
      </c>
      <c r="C26" s="123">
        <v>118250</v>
      </c>
      <c r="D26" s="123">
        <f>C26*B26</f>
        <v>2010250</v>
      </c>
      <c r="E26" s="123">
        <v>119250</v>
      </c>
      <c r="F26" s="123">
        <f>E26*B26</f>
        <v>2027250</v>
      </c>
      <c r="G26" s="124" t="s">
        <v>66</v>
      </c>
    </row>
    <row r="27" spans="1:7" ht="15.75" thickBot="1" x14ac:dyDescent="0.3">
      <c r="A27" s="121" t="s">
        <v>77</v>
      </c>
      <c r="B27" s="125">
        <v>20.100000000000001</v>
      </c>
      <c r="C27" s="126">
        <v>107250</v>
      </c>
      <c r="D27" s="126">
        <f t="shared" ref="D27" si="17">C27*B27</f>
        <v>2155725</v>
      </c>
      <c r="E27" s="126">
        <v>108250</v>
      </c>
      <c r="F27" s="126">
        <f t="shared" ref="F27" si="18">E27*B27</f>
        <v>2175825</v>
      </c>
      <c r="G27" s="134" t="s">
        <v>66</v>
      </c>
    </row>
    <row r="28" spans="1:7" ht="15.75" thickTop="1" x14ac:dyDescent="0.25">
      <c r="A28" s="135" t="s">
        <v>78</v>
      </c>
      <c r="B28" s="136">
        <v>17</v>
      </c>
      <c r="C28" s="137">
        <v>114350</v>
      </c>
      <c r="D28" s="137">
        <f>C28*B28</f>
        <v>1943950</v>
      </c>
      <c r="E28" s="137">
        <v>115350</v>
      </c>
      <c r="F28" s="137">
        <f>E28*B28</f>
        <v>1960950</v>
      </c>
      <c r="G28" s="138" t="s">
        <v>66</v>
      </c>
    </row>
    <row r="29" spans="1:7" x14ac:dyDescent="0.25">
      <c r="A29" s="121" t="s">
        <v>78</v>
      </c>
      <c r="B29" s="125">
        <v>20.100000000000001</v>
      </c>
      <c r="C29" s="126">
        <v>99350</v>
      </c>
      <c r="D29" s="126">
        <f t="shared" ref="D29" si="19">C29*B29</f>
        <v>1996935.0000000002</v>
      </c>
      <c r="E29" s="126">
        <v>100350</v>
      </c>
      <c r="F29" s="126">
        <f t="shared" ref="F29" si="20">E29*B29</f>
        <v>2017035.0000000002</v>
      </c>
      <c r="G29" s="134" t="s">
        <v>66</v>
      </c>
    </row>
    <row r="30" spans="1:7" x14ac:dyDescent="0.25">
      <c r="A30" s="121" t="s">
        <v>79</v>
      </c>
      <c r="B30" s="125">
        <v>20.2</v>
      </c>
      <c r="C30" s="126">
        <v>99350</v>
      </c>
      <c r="D30" s="126">
        <f>C30*B30</f>
        <v>2006870</v>
      </c>
      <c r="E30" s="126"/>
      <c r="F30" s="126"/>
      <c r="G30" s="134" t="s">
        <v>66</v>
      </c>
    </row>
    <row r="31" spans="1:7" x14ac:dyDescent="0.25">
      <c r="A31" s="41" t="s">
        <v>80</v>
      </c>
      <c r="B31" s="127">
        <v>38.200000000000003</v>
      </c>
      <c r="C31" s="9">
        <v>70404</v>
      </c>
      <c r="D31" s="15">
        <f t="shared" ref="D31:D36" si="21">C31*B31</f>
        <v>2689432.8000000003</v>
      </c>
      <c r="E31" s="9">
        <v>71404</v>
      </c>
      <c r="F31" s="15">
        <f t="shared" ref="F31" si="22">E31*B31</f>
        <v>2727632.8000000003</v>
      </c>
      <c r="G31" s="10" t="s">
        <v>66</v>
      </c>
    </row>
    <row r="32" spans="1:7" x14ac:dyDescent="0.25">
      <c r="A32" s="41" t="s">
        <v>80</v>
      </c>
      <c r="B32" s="127">
        <v>38.299999999999997</v>
      </c>
      <c r="C32" s="9">
        <v>70404</v>
      </c>
      <c r="D32" s="15">
        <f t="shared" si="21"/>
        <v>2696473.1999999997</v>
      </c>
      <c r="E32" s="15"/>
      <c r="F32" s="15"/>
      <c r="G32" s="10" t="s">
        <v>66</v>
      </c>
    </row>
    <row r="33" spans="1:11" x14ac:dyDescent="0.25">
      <c r="A33" s="41" t="s">
        <v>80</v>
      </c>
      <c r="B33" s="127">
        <v>38.700000000000003</v>
      </c>
      <c r="C33" s="9">
        <v>69574</v>
      </c>
      <c r="D33" s="15">
        <f t="shared" si="21"/>
        <v>2692513.8000000003</v>
      </c>
      <c r="E33" s="9">
        <v>70574</v>
      </c>
      <c r="F33" s="15">
        <f t="shared" ref="F33" si="23">E33*B33</f>
        <v>2731213.8000000003</v>
      </c>
      <c r="G33" s="10" t="s">
        <v>66</v>
      </c>
    </row>
    <row r="34" spans="1:11" x14ac:dyDescent="0.25">
      <c r="A34" s="41" t="s">
        <v>80</v>
      </c>
      <c r="B34" s="127">
        <v>42.2</v>
      </c>
      <c r="C34" s="9">
        <v>66904</v>
      </c>
      <c r="D34" s="15">
        <f t="shared" si="21"/>
        <v>2823348.8000000003</v>
      </c>
      <c r="E34" s="9">
        <v>67904</v>
      </c>
      <c r="F34" s="15">
        <f>E34*B34</f>
        <v>2865548.8000000003</v>
      </c>
      <c r="G34" s="10" t="s">
        <v>66</v>
      </c>
    </row>
    <row r="35" spans="1:11" x14ac:dyDescent="0.25">
      <c r="A35" s="41" t="s">
        <v>80</v>
      </c>
      <c r="B35" s="127">
        <v>42.3</v>
      </c>
      <c r="C35" s="9">
        <v>66904</v>
      </c>
      <c r="D35" s="15">
        <f t="shared" si="21"/>
        <v>2830039.1999999997</v>
      </c>
      <c r="E35" s="9">
        <v>67904</v>
      </c>
      <c r="F35" s="15">
        <f>E35*B35</f>
        <v>2872339.1999999997</v>
      </c>
      <c r="G35" s="10" t="s">
        <v>66</v>
      </c>
    </row>
    <row r="36" spans="1:11" ht="15.75" thickBot="1" x14ac:dyDescent="0.3">
      <c r="A36" s="139" t="s">
        <v>81</v>
      </c>
      <c r="B36" s="89">
        <v>57.9</v>
      </c>
      <c r="C36" s="90">
        <v>66253</v>
      </c>
      <c r="D36" s="91">
        <f t="shared" si="21"/>
        <v>3836048.6999999997</v>
      </c>
      <c r="E36" s="90">
        <v>67253</v>
      </c>
      <c r="F36" s="91">
        <f t="shared" ref="F36" si="24">E36*B36</f>
        <v>3893948.6999999997</v>
      </c>
      <c r="G36" s="92" t="s">
        <v>66</v>
      </c>
    </row>
    <row r="37" spans="1:11" ht="15.75" thickBot="1" x14ac:dyDescent="0.3">
      <c r="A37" s="22"/>
      <c r="B37" s="20"/>
      <c r="C37" s="20"/>
      <c r="D37" s="20"/>
      <c r="E37" s="20"/>
      <c r="F37" s="20"/>
      <c r="G37" s="20"/>
    </row>
    <row r="38" spans="1:11" ht="42" customHeight="1" x14ac:dyDescent="0.25">
      <c r="A38" s="35" t="s">
        <v>0</v>
      </c>
      <c r="B38" s="36" t="s">
        <v>3</v>
      </c>
      <c r="C38" s="37" t="s">
        <v>12</v>
      </c>
      <c r="D38" s="38" t="s">
        <v>4</v>
      </c>
      <c r="E38" s="37" t="s">
        <v>13</v>
      </c>
      <c r="F38" s="38" t="s">
        <v>4</v>
      </c>
      <c r="G38" s="39" t="s">
        <v>5</v>
      </c>
    </row>
    <row r="39" spans="1:11" x14ac:dyDescent="0.25">
      <c r="A39" s="41" t="s">
        <v>53</v>
      </c>
      <c r="B39" s="60">
        <v>38.299999999999997</v>
      </c>
      <c r="C39" s="12">
        <v>70404</v>
      </c>
      <c r="D39" s="15">
        <f t="shared" ref="D39:D43" si="25">C39*B39</f>
        <v>2696473.1999999997</v>
      </c>
      <c r="E39" s="16"/>
      <c r="F39" s="16"/>
      <c r="G39" s="10" t="s">
        <v>82</v>
      </c>
      <c r="I39" s="49"/>
      <c r="J39" s="49"/>
      <c r="K39" s="49"/>
    </row>
    <row r="40" spans="1:11" x14ac:dyDescent="0.25">
      <c r="A40" s="41" t="s">
        <v>54</v>
      </c>
      <c r="B40" s="61">
        <v>48.45</v>
      </c>
      <c r="C40" s="9">
        <v>67088</v>
      </c>
      <c r="D40" s="15">
        <f t="shared" si="25"/>
        <v>3250413.6</v>
      </c>
      <c r="E40" s="9">
        <v>68088</v>
      </c>
      <c r="F40" s="15">
        <f t="shared" ref="F40:F43" si="26">E40*B40</f>
        <v>3298863.6</v>
      </c>
      <c r="G40" s="10" t="s">
        <v>82</v>
      </c>
      <c r="I40" s="49"/>
      <c r="J40" s="49"/>
      <c r="K40" s="49"/>
    </row>
    <row r="41" spans="1:11" x14ac:dyDescent="0.25">
      <c r="A41" s="41" t="s">
        <v>54</v>
      </c>
      <c r="B41" s="61">
        <v>55.6</v>
      </c>
      <c r="C41" s="9">
        <v>66253</v>
      </c>
      <c r="D41" s="15">
        <f t="shared" si="25"/>
        <v>3683666.8000000003</v>
      </c>
      <c r="E41" s="9">
        <v>67253</v>
      </c>
      <c r="F41" s="15">
        <f t="shared" si="26"/>
        <v>3739266.8000000003</v>
      </c>
      <c r="G41" s="10" t="s">
        <v>82</v>
      </c>
      <c r="I41" s="49"/>
      <c r="J41" s="49"/>
      <c r="K41" s="49"/>
    </row>
    <row r="42" spans="1:11" x14ac:dyDescent="0.25">
      <c r="A42" s="40" t="s">
        <v>55</v>
      </c>
      <c r="B42" s="94">
        <v>60.64</v>
      </c>
      <c r="C42" s="95">
        <v>63753</v>
      </c>
      <c r="D42" s="15">
        <f t="shared" si="25"/>
        <v>3865981.92</v>
      </c>
      <c r="E42" s="96"/>
      <c r="F42" s="96"/>
      <c r="G42" s="10" t="s">
        <v>82</v>
      </c>
      <c r="I42" s="49"/>
      <c r="J42" s="49"/>
      <c r="K42" s="49"/>
    </row>
    <row r="43" spans="1:11" ht="15.75" thickBot="1" x14ac:dyDescent="0.3">
      <c r="A43" s="93" t="s">
        <v>55</v>
      </c>
      <c r="B43" s="89">
        <v>65.069999999999993</v>
      </c>
      <c r="C43" s="90">
        <v>62753</v>
      </c>
      <c r="D43" s="91">
        <f t="shared" si="25"/>
        <v>4083337.7099999995</v>
      </c>
      <c r="E43" s="90">
        <v>63753</v>
      </c>
      <c r="F43" s="91">
        <f t="shared" si="26"/>
        <v>4148407.7099999995</v>
      </c>
      <c r="G43" s="140" t="s">
        <v>82</v>
      </c>
      <c r="J43" s="49"/>
      <c r="K43" s="49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N11"/>
  <sheetViews>
    <sheetView zoomScale="90" zoomScaleNormal="90" workbookViewId="0">
      <selection activeCell="I20" sqref="I20"/>
    </sheetView>
  </sheetViews>
  <sheetFormatPr defaultRowHeight="15" x14ac:dyDescent="0.25"/>
  <cols>
    <col min="1" max="1" width="9.140625" style="112"/>
    <col min="2" max="2" width="30.5703125" style="111" customWidth="1"/>
    <col min="3" max="3" width="8.140625" style="112" customWidth="1"/>
    <col min="4" max="4" width="10.5703125" style="112" customWidth="1"/>
    <col min="5" max="5" width="5.85546875" style="112" customWidth="1"/>
    <col min="6" max="6" width="9.140625" style="112"/>
    <col min="7" max="7" width="10.42578125" style="112" customWidth="1"/>
    <col min="8" max="8" width="11.140625" style="112" customWidth="1"/>
    <col min="9" max="9" width="11.42578125" style="112" customWidth="1"/>
    <col min="10" max="10" width="16.7109375" style="112" customWidth="1"/>
    <col min="11" max="12" width="12.5703125" style="112" customWidth="1"/>
    <col min="13" max="13" width="13.28515625" style="112" customWidth="1"/>
    <col min="14" max="14" width="11.7109375" style="111" customWidth="1"/>
    <col min="15" max="16384" width="9.140625" style="111"/>
  </cols>
  <sheetData>
    <row r="1" spans="1:14" s="2" customFormat="1" ht="18.75" x14ac:dyDescent="0.3">
      <c r="A1" s="81" t="s">
        <v>102</v>
      </c>
      <c r="E1" s="4"/>
      <c r="F1" s="4"/>
      <c r="G1" s="4"/>
      <c r="H1" s="4"/>
      <c r="I1" s="4"/>
      <c r="J1" s="4"/>
      <c r="K1" s="4"/>
    </row>
    <row r="2" spans="1:14" s="113" customFormat="1" ht="42" customHeight="1" x14ac:dyDescent="0.25">
      <c r="A2" s="114" t="s">
        <v>31</v>
      </c>
      <c r="B2" s="114" t="s">
        <v>22</v>
      </c>
      <c r="C2" s="114" t="s">
        <v>23</v>
      </c>
      <c r="D2" s="114" t="s">
        <v>24</v>
      </c>
      <c r="E2" s="114" t="s">
        <v>25</v>
      </c>
      <c r="F2" s="114" t="s">
        <v>26</v>
      </c>
      <c r="G2" s="114" t="s">
        <v>56</v>
      </c>
      <c r="H2" s="114" t="s">
        <v>57</v>
      </c>
      <c r="I2" s="114" t="s">
        <v>58</v>
      </c>
      <c r="J2" s="114" t="s">
        <v>59</v>
      </c>
      <c r="K2" s="114" t="s">
        <v>32</v>
      </c>
      <c r="L2" s="114" t="s">
        <v>33</v>
      </c>
      <c r="M2" s="114" t="s">
        <v>60</v>
      </c>
      <c r="N2" s="114" t="s">
        <v>8</v>
      </c>
    </row>
    <row r="3" spans="1:14" x14ac:dyDescent="0.25">
      <c r="A3" s="106">
        <v>1</v>
      </c>
      <c r="B3" s="107" t="s">
        <v>61</v>
      </c>
      <c r="C3" s="106">
        <v>1</v>
      </c>
      <c r="D3" s="106">
        <v>14</v>
      </c>
      <c r="E3" s="106">
        <v>3</v>
      </c>
      <c r="F3" s="106">
        <v>1</v>
      </c>
      <c r="G3" s="106">
        <v>38.159999999999997</v>
      </c>
      <c r="H3" s="106">
        <v>2</v>
      </c>
      <c r="I3" s="108">
        <v>72944</v>
      </c>
      <c r="J3" s="109">
        <f t="shared" ref="J3:J10" si="0">I3*G3</f>
        <v>2783543.0399999996</v>
      </c>
      <c r="K3" s="106" t="s">
        <v>34</v>
      </c>
      <c r="L3" s="110">
        <v>44293</v>
      </c>
      <c r="M3" s="110">
        <v>44559</v>
      </c>
      <c r="N3" s="110" t="s">
        <v>8</v>
      </c>
    </row>
    <row r="4" spans="1:14" x14ac:dyDescent="0.25">
      <c r="A4" s="106">
        <v>2</v>
      </c>
      <c r="B4" s="107" t="s">
        <v>61</v>
      </c>
      <c r="C4" s="106">
        <v>1</v>
      </c>
      <c r="D4" s="106">
        <v>20</v>
      </c>
      <c r="E4" s="106">
        <v>4</v>
      </c>
      <c r="F4" s="106">
        <v>1</v>
      </c>
      <c r="G4" s="106">
        <v>38.159999999999997</v>
      </c>
      <c r="H4" s="106">
        <v>2</v>
      </c>
      <c r="I4" s="108">
        <v>71944</v>
      </c>
      <c r="J4" s="109">
        <f t="shared" si="0"/>
        <v>2745383.0399999996</v>
      </c>
      <c r="K4" s="106" t="s">
        <v>34</v>
      </c>
      <c r="L4" s="110">
        <v>44293</v>
      </c>
      <c r="M4" s="110">
        <v>44573</v>
      </c>
      <c r="N4" s="110" t="s">
        <v>8</v>
      </c>
    </row>
    <row r="5" spans="1:14" x14ac:dyDescent="0.25">
      <c r="A5" s="106">
        <v>3</v>
      </c>
      <c r="B5" s="107" t="s">
        <v>62</v>
      </c>
      <c r="C5" s="106">
        <v>1</v>
      </c>
      <c r="D5" s="106">
        <v>1</v>
      </c>
      <c r="E5" s="106">
        <v>1</v>
      </c>
      <c r="F5" s="106">
        <v>1</v>
      </c>
      <c r="G5" s="106">
        <v>38.25</v>
      </c>
      <c r="H5" s="106">
        <v>1</v>
      </c>
      <c r="I5" s="108">
        <v>72304</v>
      </c>
      <c r="J5" s="109">
        <f t="shared" si="0"/>
        <v>2765628</v>
      </c>
      <c r="K5" s="106" t="s">
        <v>34</v>
      </c>
      <c r="L5" s="110">
        <v>44358</v>
      </c>
      <c r="M5" s="110">
        <v>44523</v>
      </c>
      <c r="N5" s="110" t="s">
        <v>8</v>
      </c>
    </row>
    <row r="6" spans="1:14" x14ac:dyDescent="0.25">
      <c r="A6" s="106">
        <v>4</v>
      </c>
      <c r="B6" s="107" t="s">
        <v>62</v>
      </c>
      <c r="C6" s="106">
        <v>2</v>
      </c>
      <c r="D6" s="106">
        <v>27</v>
      </c>
      <c r="E6" s="106">
        <v>1</v>
      </c>
      <c r="F6" s="106">
        <v>1</v>
      </c>
      <c r="G6" s="106">
        <v>38.25</v>
      </c>
      <c r="H6" s="106">
        <v>7</v>
      </c>
      <c r="I6" s="108">
        <v>72304</v>
      </c>
      <c r="J6" s="109">
        <f t="shared" si="0"/>
        <v>2765628</v>
      </c>
      <c r="K6" s="106" t="s">
        <v>34</v>
      </c>
      <c r="L6" s="110">
        <v>44358</v>
      </c>
      <c r="M6" s="110">
        <v>44477</v>
      </c>
      <c r="N6" s="110" t="s">
        <v>8</v>
      </c>
    </row>
    <row r="7" spans="1:14" x14ac:dyDescent="0.25">
      <c r="A7" s="106">
        <v>5</v>
      </c>
      <c r="B7" s="107" t="s">
        <v>62</v>
      </c>
      <c r="C7" s="106">
        <v>2</v>
      </c>
      <c r="D7" s="106">
        <v>44</v>
      </c>
      <c r="E7" s="106">
        <v>4</v>
      </c>
      <c r="F7" s="106">
        <v>1</v>
      </c>
      <c r="G7" s="115">
        <v>39</v>
      </c>
      <c r="H7" s="106">
        <v>3</v>
      </c>
      <c r="I7" s="108">
        <v>71474</v>
      </c>
      <c r="J7" s="109">
        <f t="shared" si="0"/>
        <v>2787486</v>
      </c>
      <c r="K7" s="106" t="s">
        <v>34</v>
      </c>
      <c r="L7" s="110">
        <v>44358</v>
      </c>
      <c r="M7" s="110">
        <v>44523</v>
      </c>
      <c r="N7" s="110" t="s">
        <v>8</v>
      </c>
    </row>
    <row r="8" spans="1:14" x14ac:dyDescent="0.25">
      <c r="A8" s="106">
        <v>6</v>
      </c>
      <c r="B8" s="107" t="s">
        <v>63</v>
      </c>
      <c r="C8" s="106">
        <v>1</v>
      </c>
      <c r="D8" s="106">
        <v>1</v>
      </c>
      <c r="E8" s="106">
        <v>1</v>
      </c>
      <c r="F8" s="106">
        <v>1</v>
      </c>
      <c r="G8" s="106">
        <v>38.25</v>
      </c>
      <c r="H8" s="106">
        <v>1</v>
      </c>
      <c r="I8" s="108">
        <v>72304</v>
      </c>
      <c r="J8" s="109">
        <f t="shared" si="0"/>
        <v>2765628</v>
      </c>
      <c r="K8" s="106" t="s">
        <v>34</v>
      </c>
      <c r="L8" s="110">
        <v>44216</v>
      </c>
      <c r="M8" s="110">
        <v>44392</v>
      </c>
      <c r="N8" s="110" t="s">
        <v>8</v>
      </c>
    </row>
    <row r="9" spans="1:14" x14ac:dyDescent="0.25">
      <c r="A9" s="106">
        <v>7</v>
      </c>
      <c r="B9" s="107" t="s">
        <v>64</v>
      </c>
      <c r="C9" s="106">
        <v>2</v>
      </c>
      <c r="D9" s="106">
        <v>41</v>
      </c>
      <c r="E9" s="106">
        <v>3</v>
      </c>
      <c r="F9" s="106">
        <v>1</v>
      </c>
      <c r="G9" s="106">
        <v>38.159999999999997</v>
      </c>
      <c r="H9" s="106">
        <v>5</v>
      </c>
      <c r="I9" s="108">
        <v>72944</v>
      </c>
      <c r="J9" s="109">
        <f t="shared" si="0"/>
        <v>2783543.0399999996</v>
      </c>
      <c r="K9" s="106" t="s">
        <v>34</v>
      </c>
      <c r="L9" s="110">
        <v>44306</v>
      </c>
      <c r="M9" s="110">
        <v>44651</v>
      </c>
      <c r="N9" s="110" t="s">
        <v>8</v>
      </c>
    </row>
    <row r="10" spans="1:14" x14ac:dyDescent="0.25">
      <c r="A10" s="106">
        <v>8</v>
      </c>
      <c r="B10" s="107" t="s">
        <v>64</v>
      </c>
      <c r="C10" s="106">
        <v>2</v>
      </c>
      <c r="D10" s="106">
        <v>47</v>
      </c>
      <c r="E10" s="106">
        <v>4</v>
      </c>
      <c r="F10" s="106">
        <v>1</v>
      </c>
      <c r="G10" s="106">
        <v>38.159999999999997</v>
      </c>
      <c r="H10" s="106">
        <v>5</v>
      </c>
      <c r="I10" s="108">
        <v>71944</v>
      </c>
      <c r="J10" s="109">
        <f t="shared" si="0"/>
        <v>2745383.0399999996</v>
      </c>
      <c r="K10" s="106" t="s">
        <v>34</v>
      </c>
      <c r="L10" s="110">
        <v>44306</v>
      </c>
      <c r="M10" s="110">
        <v>44651</v>
      </c>
      <c r="N10" s="110" t="s">
        <v>8</v>
      </c>
    </row>
    <row r="11" spans="1:14" x14ac:dyDescent="0.25">
      <c r="A11" s="106">
        <v>9</v>
      </c>
      <c r="B11" s="107" t="s">
        <v>91</v>
      </c>
      <c r="C11" s="106">
        <v>4</v>
      </c>
      <c r="D11" s="106">
        <v>382</v>
      </c>
      <c r="E11" s="106">
        <v>17</v>
      </c>
      <c r="F11" s="106">
        <v>1</v>
      </c>
      <c r="G11" s="106">
        <v>35.67</v>
      </c>
      <c r="H11" s="106">
        <v>4</v>
      </c>
      <c r="I11" s="85">
        <v>83390.117746004995</v>
      </c>
      <c r="J11" s="109">
        <f>G11*I11</f>
        <v>2974525.4999999981</v>
      </c>
      <c r="K11" s="106" t="s">
        <v>34</v>
      </c>
      <c r="L11" s="110">
        <v>43608</v>
      </c>
      <c r="M11" s="110">
        <v>43784</v>
      </c>
      <c r="N11" s="110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2"/>
  <sheetViews>
    <sheetView workbookViewId="0">
      <selection activeCell="J36" sqref="J36"/>
    </sheetView>
  </sheetViews>
  <sheetFormatPr defaultRowHeight="15" x14ac:dyDescent="0.25"/>
  <cols>
    <col min="1" max="1" width="5.85546875" style="67" customWidth="1"/>
    <col min="2" max="2" width="4.42578125" style="67" customWidth="1"/>
    <col min="3" max="4" width="9.140625" style="67" customWidth="1"/>
    <col min="5" max="5" width="3" style="67" customWidth="1"/>
    <col min="6" max="6" width="12" style="70" customWidth="1"/>
    <col min="7" max="7" width="8" style="67" customWidth="1"/>
    <col min="8" max="8" width="16.28515625" style="70" customWidth="1"/>
    <col min="9" max="9" width="14.5703125" style="67" customWidth="1"/>
    <col min="10" max="10" width="16.140625" style="67" customWidth="1"/>
    <col min="11" max="11" width="23.85546875" style="70" customWidth="1"/>
    <col min="12" max="12" width="9.28515625" style="67" customWidth="1"/>
    <col min="13" max="16384" width="9.140625" style="67"/>
  </cols>
  <sheetData>
    <row r="1" spans="1:11" ht="15.75" x14ac:dyDescent="0.25">
      <c r="A1" s="86" t="s">
        <v>100</v>
      </c>
    </row>
    <row r="2" spans="1:11" x14ac:dyDescent="0.25">
      <c r="A2" s="197" t="s">
        <v>35</v>
      </c>
      <c r="B2" s="197"/>
      <c r="C2" s="197"/>
      <c r="D2" s="197"/>
      <c r="E2" s="197"/>
      <c r="F2" s="68" t="s">
        <v>37</v>
      </c>
      <c r="G2" s="82" t="s">
        <v>38</v>
      </c>
      <c r="H2" s="83" t="s">
        <v>26</v>
      </c>
      <c r="I2" s="83" t="s">
        <v>42</v>
      </c>
      <c r="J2" s="83" t="s">
        <v>7</v>
      </c>
      <c r="K2" s="143" t="s">
        <v>84</v>
      </c>
    </row>
    <row r="3" spans="1:11" x14ac:dyDescent="0.25">
      <c r="A3" s="198" t="s">
        <v>45</v>
      </c>
      <c r="B3" s="198"/>
      <c r="C3" s="198"/>
      <c r="D3" s="198"/>
      <c r="E3" s="198"/>
      <c r="F3" s="198"/>
      <c r="G3" s="198"/>
      <c r="H3" s="198"/>
      <c r="I3" s="84"/>
      <c r="J3" s="84"/>
      <c r="K3" s="144"/>
    </row>
    <row r="4" spans="1:11" x14ac:dyDescent="0.25">
      <c r="A4" s="195"/>
      <c r="B4" s="195"/>
      <c r="C4" s="196" t="s">
        <v>83</v>
      </c>
      <c r="D4" s="196"/>
      <c r="E4" s="196"/>
      <c r="F4" s="69">
        <v>35.57</v>
      </c>
      <c r="G4" s="71">
        <v>3</v>
      </c>
      <c r="H4" s="141" t="s">
        <v>36</v>
      </c>
      <c r="I4" s="85">
        <v>84204.765251616525</v>
      </c>
      <c r="J4" s="172">
        <f t="shared" ref="J4" si="0">I4*F4</f>
        <v>2995163.5</v>
      </c>
      <c r="K4" s="142" t="s">
        <v>88</v>
      </c>
    </row>
    <row r="5" spans="1:11" x14ac:dyDescent="0.25">
      <c r="A5" s="195"/>
      <c r="B5" s="195"/>
      <c r="C5" s="196" t="s">
        <v>95</v>
      </c>
      <c r="D5" s="196"/>
      <c r="E5" s="196"/>
      <c r="F5" s="69">
        <v>35.57</v>
      </c>
      <c r="G5" s="71">
        <v>6</v>
      </c>
      <c r="H5" s="141" t="s">
        <v>96</v>
      </c>
      <c r="I5" s="85">
        <v>91087.995501827376</v>
      </c>
      <c r="J5" s="172">
        <v>3240000</v>
      </c>
      <c r="K5" s="186" t="s">
        <v>97</v>
      </c>
    </row>
    <row r="7" spans="1:11" x14ac:dyDescent="0.25">
      <c r="J7" s="147"/>
    </row>
    <row r="8" spans="1:11" x14ac:dyDescent="0.25">
      <c r="J8" s="147"/>
    </row>
    <row r="9" spans="1:11" x14ac:dyDescent="0.25">
      <c r="J9" s="147"/>
    </row>
    <row r="10" spans="1:11" x14ac:dyDescent="0.25">
      <c r="J10" s="147"/>
    </row>
    <row r="11" spans="1:11" x14ac:dyDescent="0.25">
      <c r="J11" s="147"/>
    </row>
    <row r="12" spans="1:11" x14ac:dyDescent="0.25">
      <c r="J12" s="147"/>
    </row>
  </sheetData>
  <mergeCells count="7">
    <mergeCell ref="A5:B5"/>
    <mergeCell ref="C5:E5"/>
    <mergeCell ref="A2:E2"/>
    <mergeCell ref="A3:E3"/>
    <mergeCell ref="F3:H3"/>
    <mergeCell ref="A4:B4"/>
    <mergeCell ref="C4:E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manager</cp:lastModifiedBy>
  <cp:lastPrinted>2023-03-31T08:36:35Z</cp:lastPrinted>
  <dcterms:created xsi:type="dcterms:W3CDTF">2019-02-27T13:48:07Z</dcterms:created>
  <dcterms:modified xsi:type="dcterms:W3CDTF">2023-03-31T08:37:17Z</dcterms:modified>
</cp:coreProperties>
</file>